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Verbrauchsanaly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J6" i="1" l="1"/>
  <c r="J23" i="1"/>
  <c r="J22" i="1"/>
  <c r="J24" i="1"/>
  <c r="J7" i="1"/>
  <c r="J15" i="1"/>
  <c r="J14" i="1"/>
  <c r="E6" i="1" l="1"/>
  <c r="D7" i="1" l="1"/>
  <c r="G27" i="1" l="1"/>
  <c r="G26" i="1"/>
  <c r="G25" i="1"/>
  <c r="F30" i="1" l="1"/>
  <c r="F29" i="1"/>
  <c r="F27" i="1"/>
  <c r="F26" i="1"/>
  <c r="F25" i="1"/>
  <c r="C19" i="1" l="1"/>
  <c r="B19" i="1"/>
  <c r="B31" i="1"/>
  <c r="B30" i="1"/>
  <c r="B29" i="1"/>
  <c r="B28" i="1"/>
  <c r="B26" i="1"/>
  <c r="B25" i="1"/>
  <c r="E22" i="1" l="1"/>
  <c r="F22" i="1"/>
  <c r="G22" i="1"/>
  <c r="H22" i="1"/>
  <c r="I19" i="1"/>
  <c r="I6" i="1"/>
  <c r="I7" i="1"/>
  <c r="I15" i="1"/>
  <c r="I20" i="1"/>
  <c r="I34" i="1"/>
  <c r="I17" i="1"/>
  <c r="I32" i="1"/>
  <c r="G19" i="1"/>
  <c r="H19" i="1"/>
  <c r="H7" i="1"/>
  <c r="H6" i="1"/>
  <c r="H35" i="1"/>
  <c r="H23" i="1"/>
  <c r="H24" i="1"/>
  <c r="H17" i="1"/>
  <c r="H32" i="1"/>
  <c r="H33" i="1"/>
  <c r="G17" i="1"/>
  <c r="G13" i="1"/>
  <c r="G14" i="1"/>
  <c r="G7" i="1" l="1"/>
  <c r="G6" i="1"/>
  <c r="G5" i="1"/>
  <c r="G24" i="1"/>
  <c r="G23" i="1"/>
  <c r="G38" i="1"/>
  <c r="F23" i="1"/>
  <c r="F24" i="1"/>
  <c r="F19" i="1"/>
  <c r="F10" i="1"/>
  <c r="F7" i="1"/>
  <c r="F6" i="1"/>
  <c r="F5" i="1"/>
  <c r="F14" i="1" l="1"/>
  <c r="F13" i="1"/>
  <c r="E10" i="1"/>
  <c r="E13" i="1"/>
  <c r="E14" i="1"/>
  <c r="E15" i="1"/>
  <c r="E7" i="1"/>
  <c r="E19" i="1"/>
  <c r="E17" i="1"/>
  <c r="E18" i="1"/>
  <c r="E5" i="1"/>
  <c r="E24" i="1"/>
  <c r="E23" i="1"/>
  <c r="E34" i="1"/>
  <c r="E31" i="1"/>
  <c r="E30" i="1"/>
  <c r="E27" i="1"/>
  <c r="E26" i="1"/>
  <c r="E25" i="1"/>
  <c r="E29" i="1"/>
  <c r="D10" i="1"/>
  <c r="D6" i="1"/>
  <c r="D19" i="1"/>
  <c r="D16" i="1"/>
  <c r="D31" i="1"/>
  <c r="D30" i="1"/>
  <c r="D29" i="1"/>
  <c r="D27" i="1"/>
  <c r="D26" i="1"/>
  <c r="D25" i="1"/>
  <c r="D17" i="1"/>
  <c r="D15" i="1"/>
  <c r="D13" i="1"/>
</calcChain>
</file>

<file path=xl/sharedStrings.xml><?xml version="1.0" encoding="utf-8"?>
<sst xmlns="http://schemas.openxmlformats.org/spreadsheetml/2006/main" count="210" uniqueCount="48">
  <si>
    <t>Freibad Babenhausen - Verbrauch Chemie</t>
  </si>
  <si>
    <t>pH-minus</t>
  </si>
  <si>
    <t>pH-plus</t>
  </si>
  <si>
    <t>Flockung</t>
  </si>
  <si>
    <t>Algicid</t>
  </si>
  <si>
    <t>Überwinterung</t>
  </si>
  <si>
    <t>NaCl</t>
  </si>
  <si>
    <t>Cl-Granulat</t>
  </si>
  <si>
    <t>Beizreiniger</t>
  </si>
  <si>
    <t>Marmorkies</t>
  </si>
  <si>
    <t>Steinrein</t>
  </si>
  <si>
    <t>Jahr</t>
  </si>
  <si>
    <t>[kg]</t>
  </si>
  <si>
    <t>It. LS</t>
  </si>
  <si>
    <t>2016*</t>
  </si>
  <si>
    <t>2017*</t>
  </si>
  <si>
    <t>2018*</t>
  </si>
  <si>
    <t>2019*</t>
  </si>
  <si>
    <t>2020*</t>
  </si>
  <si>
    <t>2021*</t>
  </si>
  <si>
    <t>Pufferlösung pH 4,0**</t>
  </si>
  <si>
    <t>Pufferlösung pH 7,0**</t>
  </si>
  <si>
    <t>Redoxreaktion 475**</t>
  </si>
  <si>
    <t>**Aufgrund einer Wartung zusätzlich hinzugefügte Chemikalien (Aquila Wasseraufbereitungstechnik GmbH)</t>
  </si>
  <si>
    <t>Sonderreiniger, sauer**</t>
  </si>
  <si>
    <t>Aktivkohlegemisch**</t>
  </si>
  <si>
    <t>Ammoniaklösung, 25%**</t>
  </si>
  <si>
    <t>Chlor (2.8) und flüssig</t>
  </si>
  <si>
    <t>Adisan</t>
  </si>
  <si>
    <t>[Einheit]</t>
  </si>
  <si>
    <t xml:space="preserve">*Werte wurde aus Rechnungen entnommen und sind daher ist nicht aussagekräftig, da der tatsächliche Verbrauch nicht nachgewiesen werden kann. Die Werte dienen lediglich einer groben Übersicht. </t>
  </si>
  <si>
    <t>Chlorfix</t>
  </si>
  <si>
    <t>DPD 1 Pufferlösung</t>
  </si>
  <si>
    <t>Beizpaste</t>
  </si>
  <si>
    <t>BTS 3000</t>
  </si>
  <si>
    <t>Demykosan Citron</t>
  </si>
  <si>
    <t>Glasrein</t>
  </si>
  <si>
    <t>Decalcit super</t>
  </si>
  <si>
    <t>Quickflock</t>
  </si>
  <si>
    <t>Adilon B, N &amp; S</t>
  </si>
  <si>
    <t>Desalgin G 20</t>
  </si>
  <si>
    <t>ChloriLiquid</t>
  </si>
  <si>
    <t>Calciumhypochloridgranulat</t>
  </si>
  <si>
    <t>-</t>
  </si>
  <si>
    <t>Pufferlösung Redox 468 mV**</t>
  </si>
  <si>
    <t>DPD 1 Reagenzlösung</t>
  </si>
  <si>
    <t>DPD 3 Reagenzlösung</t>
  </si>
  <si>
    <t>PKS Schaumreiniger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</si>
</sst>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 tint="0.34998626667073579"/>
      <name val="Arial"/>
      <family val="2"/>
    </font>
    <font>
      <b/>
      <sz val="11"/>
      <name val="Arial"/>
      <family val="2"/>
    </font>
    <font>
      <sz val="11"/>
      <color theme="0" tint="-0.499984740745262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1" fillId="0" borderId="0" xfId="0" applyFont="1"/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2" fillId="0" borderId="0" xfId="0" applyFont="1" applyFill="1" applyAlignment="1"/>
    <xf numFmtId="4" fontId="5" fillId="0" borderId="1" xfId="0" applyNumberFormat="1" applyFont="1" applyBorder="1" applyAlignment="1">
      <alignment horizontal="center"/>
    </xf>
    <xf numFmtId="4" fontId="2" fillId="0" borderId="1" xfId="0" quotePrefix="1" applyNumberFormat="1" applyFont="1" applyBorder="1" applyAlignment="1">
      <alignment horizontal="center"/>
    </xf>
    <xf numFmtId="4" fontId="2" fillId="4" borderId="2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left"/>
    </xf>
    <xf numFmtId="4" fontId="2" fillId="4" borderId="5" xfId="0" applyNumberFormat="1" applyFont="1" applyFill="1" applyBorder="1" applyAlignment="1">
      <alignment horizontal="left"/>
    </xf>
    <xf numFmtId="4" fontId="1" fillId="3" borderId="6" xfId="0" applyNumberFormat="1" applyFont="1" applyFill="1" applyBorder="1" applyAlignment="1">
      <alignment horizontal="left"/>
    </xf>
    <xf numFmtId="4" fontId="3" fillId="3" borderId="6" xfId="0" applyNumberFormat="1" applyFont="1" applyFill="1" applyBorder="1" applyAlignment="1">
      <alignment horizontal="left"/>
    </xf>
    <xf numFmtId="4" fontId="4" fillId="3" borderId="6" xfId="0" applyNumberFormat="1" applyFont="1" applyFill="1" applyBorder="1" applyAlignment="1">
      <alignment horizontal="left"/>
    </xf>
    <xf numFmtId="4" fontId="4" fillId="3" borderId="5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/>
    </xf>
    <xf numFmtId="0" fontId="6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zoomScaleNormal="100" workbookViewId="0">
      <selection activeCell="K7" sqref="K7"/>
    </sheetView>
  </sheetViews>
  <sheetFormatPr baseColWidth="10" defaultColWidth="9.140625" defaultRowHeight="14.25" x14ac:dyDescent="0.2"/>
  <cols>
    <col min="1" max="1" width="31" style="1" bestFit="1" customWidth="1"/>
    <col min="2" max="7" width="9" style="1" bestFit="1" customWidth="1"/>
    <col min="8" max="8" width="9" style="2" bestFit="1" customWidth="1"/>
    <col min="9" max="9" width="9" style="1" bestFit="1" customWidth="1"/>
    <col min="10" max="16384" width="9.140625" style="1"/>
  </cols>
  <sheetData>
    <row r="1" spans="1:15" ht="18" x14ac:dyDescent="0.25">
      <c r="A1" s="23" t="s">
        <v>0</v>
      </c>
      <c r="B1" s="23"/>
      <c r="C1" s="23"/>
      <c r="D1" s="23"/>
      <c r="E1" s="20"/>
    </row>
    <row r="3" spans="1:15" ht="15" x14ac:dyDescent="0.25">
      <c r="A3" s="13" t="s">
        <v>11</v>
      </c>
      <c r="B3" s="12">
        <v>2014</v>
      </c>
      <c r="C3" s="12">
        <v>2015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2">
        <v>2022</v>
      </c>
      <c r="K3" s="3"/>
      <c r="L3" s="3"/>
      <c r="M3" s="3"/>
      <c r="N3" s="3"/>
      <c r="O3" s="4"/>
    </row>
    <row r="4" spans="1:15" s="2" customFormat="1" ht="14.25" customHeight="1" x14ac:dyDescent="0.2">
      <c r="A4" s="14" t="s">
        <v>29</v>
      </c>
      <c r="B4" s="10" t="s">
        <v>12</v>
      </c>
      <c r="C4" s="10" t="s">
        <v>12</v>
      </c>
      <c r="D4" s="10" t="s">
        <v>12</v>
      </c>
      <c r="E4" s="10" t="s">
        <v>12</v>
      </c>
      <c r="F4" s="10" t="s">
        <v>12</v>
      </c>
      <c r="G4" s="10" t="s">
        <v>12</v>
      </c>
      <c r="H4" s="10" t="s">
        <v>12</v>
      </c>
      <c r="I4" s="10" t="s">
        <v>12</v>
      </c>
      <c r="J4" s="10" t="s">
        <v>12</v>
      </c>
    </row>
    <row r="5" spans="1:15" ht="14.25" customHeight="1" x14ac:dyDescent="0.25">
      <c r="A5" s="15" t="s">
        <v>1</v>
      </c>
      <c r="B5" s="5">
        <v>475</v>
      </c>
      <c r="C5" s="5">
        <v>250</v>
      </c>
      <c r="D5" s="5">
        <v>375</v>
      </c>
      <c r="E5" s="5">
        <f>200+150</f>
        <v>350</v>
      </c>
      <c r="F5" s="5">
        <f>375+150</f>
        <v>525</v>
      </c>
      <c r="G5" s="5">
        <f>300+150</f>
        <v>450</v>
      </c>
      <c r="H5" s="5" t="s">
        <v>43</v>
      </c>
      <c r="I5" s="5">
        <v>216</v>
      </c>
      <c r="J5" s="5" t="s">
        <v>43</v>
      </c>
    </row>
    <row r="6" spans="1:15" ht="15" x14ac:dyDescent="0.25">
      <c r="A6" s="15" t="s">
        <v>2</v>
      </c>
      <c r="B6" s="5">
        <v>1975</v>
      </c>
      <c r="C6" s="5">
        <v>1700</v>
      </c>
      <c r="D6" s="5">
        <f>375+250</f>
        <v>625</v>
      </c>
      <c r="E6" s="19">
        <f>375+250+375</f>
        <v>1000</v>
      </c>
      <c r="F6" s="5">
        <f>60+475+350</f>
        <v>885</v>
      </c>
      <c r="G6" s="5">
        <f>600+375+200</f>
        <v>1175</v>
      </c>
      <c r="H6" s="5">
        <f>375+250+500</f>
        <v>1125</v>
      </c>
      <c r="I6" s="5">
        <f>300+200+500</f>
        <v>1000</v>
      </c>
      <c r="J6" s="5">
        <f>300+600+600+150+135+324+324</f>
        <v>2433</v>
      </c>
      <c r="K6" s="7"/>
      <c r="L6" s="3"/>
    </row>
    <row r="7" spans="1:15" ht="15" x14ac:dyDescent="0.25">
      <c r="A7" s="15" t="s">
        <v>3</v>
      </c>
      <c r="B7" s="5">
        <v>1300</v>
      </c>
      <c r="C7" s="5">
        <v>1180</v>
      </c>
      <c r="D7" s="5">
        <f>300+200+240+140</f>
        <v>880</v>
      </c>
      <c r="E7" s="5">
        <f>200+240+120+160+120</f>
        <v>840</v>
      </c>
      <c r="F7" s="5">
        <f>200+160+160</f>
        <v>520</v>
      </c>
      <c r="G7" s="5">
        <f>300+300+300+160</f>
        <v>1060</v>
      </c>
      <c r="H7" s="5">
        <f>240+300+300+40+300</f>
        <v>1180</v>
      </c>
      <c r="I7" s="5">
        <f>60+140+100+220</f>
        <v>520</v>
      </c>
      <c r="J7" s="5">
        <f>300</f>
        <v>300</v>
      </c>
    </row>
    <row r="8" spans="1:15" ht="15" x14ac:dyDescent="0.25">
      <c r="A8" s="15" t="s">
        <v>38</v>
      </c>
      <c r="B8" s="5" t="s">
        <v>43</v>
      </c>
      <c r="C8" s="5" t="s">
        <v>43</v>
      </c>
      <c r="D8" s="5" t="s">
        <v>43</v>
      </c>
      <c r="E8" s="5" t="s">
        <v>43</v>
      </c>
      <c r="F8" s="5" t="s">
        <v>43</v>
      </c>
      <c r="G8" s="5" t="s">
        <v>43</v>
      </c>
      <c r="H8" s="5">
        <v>200</v>
      </c>
      <c r="I8" s="5" t="s">
        <v>43</v>
      </c>
      <c r="J8" s="5">
        <v>480</v>
      </c>
    </row>
    <row r="9" spans="1:15" ht="15" x14ac:dyDescent="0.25">
      <c r="A9" s="15" t="s">
        <v>4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 t="s">
        <v>43</v>
      </c>
    </row>
    <row r="10" spans="1:15" ht="15" x14ac:dyDescent="0.25">
      <c r="A10" s="15" t="s">
        <v>5</v>
      </c>
      <c r="B10" s="5">
        <v>220</v>
      </c>
      <c r="C10" s="5">
        <v>300</v>
      </c>
      <c r="D10" s="5">
        <f>80+220</f>
        <v>300</v>
      </c>
      <c r="E10" s="5">
        <f>220</f>
        <v>220</v>
      </c>
      <c r="F10" s="5">
        <f>220</f>
        <v>220</v>
      </c>
      <c r="G10" s="5">
        <v>220</v>
      </c>
      <c r="H10" s="5">
        <v>220</v>
      </c>
      <c r="I10" s="5">
        <v>220</v>
      </c>
      <c r="J10" s="5">
        <v>220</v>
      </c>
    </row>
    <row r="11" spans="1:15" ht="15" x14ac:dyDescent="0.25">
      <c r="A11" s="15" t="s">
        <v>6</v>
      </c>
      <c r="B11" s="5" t="s">
        <v>13</v>
      </c>
      <c r="C11" s="5" t="s">
        <v>43</v>
      </c>
      <c r="D11" s="5" t="s">
        <v>43</v>
      </c>
      <c r="E11" s="5" t="s">
        <v>43</v>
      </c>
      <c r="F11" s="5" t="s">
        <v>43</v>
      </c>
      <c r="G11" s="5" t="s">
        <v>43</v>
      </c>
      <c r="H11" s="5" t="s">
        <v>43</v>
      </c>
      <c r="I11" s="5" t="s">
        <v>43</v>
      </c>
      <c r="J11" s="5" t="s">
        <v>43</v>
      </c>
    </row>
    <row r="12" spans="1:15" ht="15" x14ac:dyDescent="0.25">
      <c r="A12" s="15" t="s">
        <v>7</v>
      </c>
      <c r="B12" s="5">
        <v>0</v>
      </c>
      <c r="C12" s="5">
        <v>160</v>
      </c>
      <c r="D12" s="5" t="s">
        <v>43</v>
      </c>
      <c r="E12" s="5" t="s">
        <v>43</v>
      </c>
      <c r="F12" s="5" t="s">
        <v>43</v>
      </c>
      <c r="G12" s="5" t="s">
        <v>43</v>
      </c>
      <c r="H12" s="5" t="s">
        <v>43</v>
      </c>
      <c r="I12" s="5" t="s">
        <v>43</v>
      </c>
      <c r="J12" s="5" t="s">
        <v>43</v>
      </c>
    </row>
    <row r="13" spans="1:15" ht="15" x14ac:dyDescent="0.25">
      <c r="A13" s="15" t="s">
        <v>8</v>
      </c>
      <c r="B13" s="5">
        <v>420</v>
      </c>
      <c r="C13" s="5">
        <v>350</v>
      </c>
      <c r="D13" s="5">
        <f>280</f>
        <v>280</v>
      </c>
      <c r="E13" s="5">
        <f>210</f>
        <v>210</v>
      </c>
      <c r="F13" s="5">
        <f>280</f>
        <v>280</v>
      </c>
      <c r="G13" s="5">
        <f>175</f>
        <v>175</v>
      </c>
      <c r="H13" s="5">
        <v>175</v>
      </c>
      <c r="I13" s="5">
        <v>280</v>
      </c>
      <c r="J13" s="5">
        <v>280</v>
      </c>
    </row>
    <row r="14" spans="1:15" ht="15" x14ac:dyDescent="0.25">
      <c r="A14" s="15" t="s">
        <v>33</v>
      </c>
      <c r="B14" s="5" t="s">
        <v>43</v>
      </c>
      <c r="C14" s="5" t="s">
        <v>43</v>
      </c>
      <c r="D14" s="5" t="s">
        <v>43</v>
      </c>
      <c r="E14" s="5">
        <f>6*2</f>
        <v>12</v>
      </c>
      <c r="F14" s="5">
        <f>8*2</f>
        <v>16</v>
      </c>
      <c r="G14" s="5">
        <f>2+4</f>
        <v>6</v>
      </c>
      <c r="H14" s="5">
        <v>8</v>
      </c>
      <c r="I14" s="5">
        <v>6</v>
      </c>
      <c r="J14" s="5">
        <f>6+6</f>
        <v>12</v>
      </c>
    </row>
    <row r="15" spans="1:15" ht="15" x14ac:dyDescent="0.25">
      <c r="A15" s="15" t="s">
        <v>9</v>
      </c>
      <c r="B15" s="5">
        <v>2000</v>
      </c>
      <c r="C15" s="5">
        <v>2000</v>
      </c>
      <c r="D15" s="5">
        <f>40*25</f>
        <v>1000</v>
      </c>
      <c r="E15" s="5">
        <f>1000</f>
        <v>1000</v>
      </c>
      <c r="F15" s="5">
        <v>2000</v>
      </c>
      <c r="G15" s="5" t="s">
        <v>43</v>
      </c>
      <c r="H15" s="5">
        <v>1000</v>
      </c>
      <c r="I15" s="5">
        <f>1.05*1000</f>
        <v>1050</v>
      </c>
      <c r="J15" s="5">
        <f>1000</f>
        <v>1000</v>
      </c>
    </row>
    <row r="16" spans="1:15" ht="15" x14ac:dyDescent="0.25">
      <c r="A16" s="15" t="s">
        <v>47</v>
      </c>
      <c r="B16" s="5" t="s">
        <v>13</v>
      </c>
      <c r="C16" s="5" t="s">
        <v>43</v>
      </c>
      <c r="D16" s="5">
        <f>30*10</f>
        <v>300</v>
      </c>
      <c r="E16" s="5" t="s">
        <v>43</v>
      </c>
      <c r="F16" s="5" t="s">
        <v>43</v>
      </c>
      <c r="G16" s="5" t="s">
        <v>43</v>
      </c>
      <c r="H16" s="5" t="s">
        <v>43</v>
      </c>
      <c r="I16" s="5" t="s">
        <v>43</v>
      </c>
      <c r="J16" s="5" t="s">
        <v>43</v>
      </c>
    </row>
    <row r="17" spans="1:10" ht="15" x14ac:dyDescent="0.25">
      <c r="A17" s="15" t="s">
        <v>10</v>
      </c>
      <c r="B17" s="5">
        <v>50</v>
      </c>
      <c r="C17" s="5">
        <v>40</v>
      </c>
      <c r="D17" s="5">
        <f>70+20</f>
        <v>90</v>
      </c>
      <c r="E17" s="5">
        <f>30+50</f>
        <v>80</v>
      </c>
      <c r="F17" s="5">
        <v>50</v>
      </c>
      <c r="G17" s="5">
        <f>20+30+30+30</f>
        <v>110</v>
      </c>
      <c r="H17" s="5">
        <f>80+20</f>
        <v>100</v>
      </c>
      <c r="I17" s="5">
        <f>30</f>
        <v>30</v>
      </c>
      <c r="J17" s="5">
        <v>50</v>
      </c>
    </row>
    <row r="18" spans="1:10" ht="15" x14ac:dyDescent="0.25">
      <c r="A18" s="15" t="s">
        <v>31</v>
      </c>
      <c r="B18" s="5" t="s">
        <v>43</v>
      </c>
      <c r="C18" s="5" t="s">
        <v>43</v>
      </c>
      <c r="D18" s="5" t="s">
        <v>43</v>
      </c>
      <c r="E18" s="5">
        <f>30+20</f>
        <v>50</v>
      </c>
      <c r="F18" s="5">
        <v>20</v>
      </c>
      <c r="G18" s="5">
        <v>10</v>
      </c>
      <c r="H18" s="5">
        <v>10</v>
      </c>
      <c r="I18" s="5" t="s">
        <v>43</v>
      </c>
      <c r="J18" s="5" t="s">
        <v>43</v>
      </c>
    </row>
    <row r="19" spans="1:10" ht="15" x14ac:dyDescent="0.25">
      <c r="A19" s="15" t="s">
        <v>27</v>
      </c>
      <c r="B19" s="5">
        <f>975+65</f>
        <v>1040</v>
      </c>
      <c r="C19" s="5">
        <f>390+325+325</f>
        <v>1040</v>
      </c>
      <c r="D19" s="5">
        <f>975+6*65+50+390+325+325+325+195</f>
        <v>2975</v>
      </c>
      <c r="E19" s="5">
        <f>975+260+325+390</f>
        <v>1950</v>
      </c>
      <c r="F19" s="5">
        <f>125+(390+260+390+325+260+260+975)</f>
        <v>2985</v>
      </c>
      <c r="G19" s="5">
        <f>195+390+325+975+260+260</f>
        <v>2405</v>
      </c>
      <c r="H19" s="5">
        <f>975+455+325+260</f>
        <v>2015</v>
      </c>
      <c r="I19" s="5">
        <f>975+390+390+195</f>
        <v>1950</v>
      </c>
      <c r="J19" s="5">
        <f>975+325+195+455+325+260+390</f>
        <v>2925</v>
      </c>
    </row>
    <row r="20" spans="1:10" ht="15" x14ac:dyDescent="0.25">
      <c r="A20" s="15" t="s">
        <v>41</v>
      </c>
      <c r="B20" s="5" t="s">
        <v>43</v>
      </c>
      <c r="C20" s="5" t="s">
        <v>43</v>
      </c>
      <c r="D20" s="5" t="s">
        <v>43</v>
      </c>
      <c r="E20" s="5" t="s">
        <v>43</v>
      </c>
      <c r="F20" s="5" t="s">
        <v>43</v>
      </c>
      <c r="G20" s="5" t="s">
        <v>43</v>
      </c>
      <c r="H20" s="5" t="s">
        <v>43</v>
      </c>
      <c r="I20" s="5">
        <f>318.5+147</f>
        <v>465.5</v>
      </c>
      <c r="J20" s="5" t="s">
        <v>43</v>
      </c>
    </row>
    <row r="21" spans="1:10" ht="15" x14ac:dyDescent="0.25">
      <c r="A21" s="15" t="s">
        <v>42</v>
      </c>
      <c r="B21" s="5" t="s">
        <v>43</v>
      </c>
      <c r="C21" s="5" t="s">
        <v>43</v>
      </c>
      <c r="D21" s="5" t="s">
        <v>43</v>
      </c>
      <c r="E21" s="5" t="s">
        <v>43</v>
      </c>
      <c r="F21" s="5" t="s">
        <v>43</v>
      </c>
      <c r="G21" s="5" t="s">
        <v>43</v>
      </c>
      <c r="H21" s="5" t="s">
        <v>43</v>
      </c>
      <c r="I21" s="5">
        <v>40</v>
      </c>
      <c r="J21" s="5" t="s">
        <v>43</v>
      </c>
    </row>
    <row r="22" spans="1:10" ht="15" x14ac:dyDescent="0.25">
      <c r="A22" s="15" t="s">
        <v>45</v>
      </c>
      <c r="B22" s="5" t="s">
        <v>43</v>
      </c>
      <c r="C22" s="5" t="s">
        <v>43</v>
      </c>
      <c r="D22" s="5" t="s">
        <v>43</v>
      </c>
      <c r="E22" s="5">
        <f>2*15/1000</f>
        <v>0.03</v>
      </c>
      <c r="F22" s="5">
        <f>5*15/1000+3*15/1000</f>
        <v>0.12</v>
      </c>
      <c r="G22" s="5">
        <f>4*15/1000</f>
        <v>0.06</v>
      </c>
      <c r="H22" s="5">
        <f>10*15/1000</f>
        <v>0.15</v>
      </c>
      <c r="I22" s="5" t="s">
        <v>43</v>
      </c>
      <c r="J22" s="5">
        <f>4*0.015</f>
        <v>0.06</v>
      </c>
    </row>
    <row r="23" spans="1:10" ht="15" x14ac:dyDescent="0.25">
      <c r="A23" s="15" t="s">
        <v>46</v>
      </c>
      <c r="B23" s="5" t="s">
        <v>43</v>
      </c>
      <c r="C23" s="5" t="s">
        <v>43</v>
      </c>
      <c r="D23" s="5" t="s">
        <v>43</v>
      </c>
      <c r="E23" s="5">
        <f>2*15/1000</f>
        <v>0.03</v>
      </c>
      <c r="F23" s="5">
        <f>5*15/1000+3*15/1000</f>
        <v>0.12</v>
      </c>
      <c r="G23" s="5">
        <f>4*15/1000</f>
        <v>0.06</v>
      </c>
      <c r="H23" s="5">
        <f>10*15/1000</f>
        <v>0.15</v>
      </c>
      <c r="I23" s="5" t="s">
        <v>43</v>
      </c>
      <c r="J23" s="5">
        <f>4*0.015</f>
        <v>0.06</v>
      </c>
    </row>
    <row r="24" spans="1:10" ht="15" x14ac:dyDescent="0.25">
      <c r="A24" s="15" t="s">
        <v>32</v>
      </c>
      <c r="B24" s="5" t="s">
        <v>43</v>
      </c>
      <c r="C24" s="5" t="s">
        <v>43</v>
      </c>
      <c r="D24" s="5" t="s">
        <v>43</v>
      </c>
      <c r="E24" s="5">
        <f>4*15/1000</f>
        <v>0.06</v>
      </c>
      <c r="F24" s="5">
        <f>5*15/1000+3*15/1000</f>
        <v>0.12</v>
      </c>
      <c r="G24" s="5">
        <f>4*15/1000</f>
        <v>0.06</v>
      </c>
      <c r="H24" s="5">
        <f>15*15/1000</f>
        <v>0.22500000000000001</v>
      </c>
      <c r="I24" s="9" t="s">
        <v>43</v>
      </c>
      <c r="J24" s="9">
        <f>8*0.015</f>
        <v>0.12</v>
      </c>
    </row>
    <row r="25" spans="1:10" ht="15" x14ac:dyDescent="0.25">
      <c r="A25" s="16" t="s">
        <v>20</v>
      </c>
      <c r="B25" s="5">
        <f>2*50/1000</f>
        <v>0.1</v>
      </c>
      <c r="C25" s="8" t="s">
        <v>43</v>
      </c>
      <c r="D25" s="8">
        <f>2*50/1000</f>
        <v>0.1</v>
      </c>
      <c r="E25" s="8">
        <f>2*50/1000</f>
        <v>0.1</v>
      </c>
      <c r="F25" s="8">
        <f>2*50/1000</f>
        <v>0.1</v>
      </c>
      <c r="G25" s="8">
        <f>2*50/1000</f>
        <v>0.1</v>
      </c>
      <c r="H25" s="8" t="s">
        <v>43</v>
      </c>
      <c r="I25" s="8" t="s">
        <v>43</v>
      </c>
      <c r="J25" s="8" t="s">
        <v>43</v>
      </c>
    </row>
    <row r="26" spans="1:10" ht="15" x14ac:dyDescent="0.25">
      <c r="A26" s="16" t="s">
        <v>21</v>
      </c>
      <c r="B26" s="5">
        <f>0.05*2</f>
        <v>0.1</v>
      </c>
      <c r="C26" s="8" t="s">
        <v>43</v>
      </c>
      <c r="D26" s="8">
        <f>50/1000*2</f>
        <v>0.1</v>
      </c>
      <c r="E26" s="8">
        <f t="shared" ref="E26:G27" si="0">2*50/1000</f>
        <v>0.1</v>
      </c>
      <c r="F26" s="8">
        <f t="shared" si="0"/>
        <v>0.1</v>
      </c>
      <c r="G26" s="8">
        <f t="shared" si="0"/>
        <v>0.1</v>
      </c>
      <c r="H26" s="8" t="s">
        <v>43</v>
      </c>
      <c r="I26" s="8" t="s">
        <v>43</v>
      </c>
      <c r="J26" s="8" t="s">
        <v>43</v>
      </c>
    </row>
    <row r="27" spans="1:10" ht="15" x14ac:dyDescent="0.25">
      <c r="A27" s="16" t="s">
        <v>22</v>
      </c>
      <c r="B27" s="5" t="s">
        <v>43</v>
      </c>
      <c r="C27" s="8" t="s">
        <v>43</v>
      </c>
      <c r="D27" s="8">
        <f>50/1000*2</f>
        <v>0.1</v>
      </c>
      <c r="E27" s="8">
        <f t="shared" si="0"/>
        <v>0.1</v>
      </c>
      <c r="F27" s="8">
        <f t="shared" si="0"/>
        <v>0.1</v>
      </c>
      <c r="G27" s="8">
        <f t="shared" si="0"/>
        <v>0.1</v>
      </c>
      <c r="H27" s="8" t="s">
        <v>43</v>
      </c>
      <c r="I27" s="8" t="s">
        <v>43</v>
      </c>
      <c r="J27" s="8" t="s">
        <v>43</v>
      </c>
    </row>
    <row r="28" spans="1:10" ht="15" x14ac:dyDescent="0.25">
      <c r="A28" s="16" t="s">
        <v>44</v>
      </c>
      <c r="B28" s="5">
        <f>20/1000*2</f>
        <v>0.04</v>
      </c>
      <c r="C28" s="5" t="s">
        <v>43</v>
      </c>
      <c r="D28" s="5" t="s">
        <v>43</v>
      </c>
      <c r="E28" s="5" t="s">
        <v>43</v>
      </c>
      <c r="F28" s="5" t="s">
        <v>43</v>
      </c>
      <c r="G28" s="5" t="s">
        <v>43</v>
      </c>
      <c r="H28" s="5" t="s">
        <v>43</v>
      </c>
      <c r="I28" s="5" t="s">
        <v>43</v>
      </c>
      <c r="J28" s="5" t="s">
        <v>43</v>
      </c>
    </row>
    <row r="29" spans="1:10" ht="15" x14ac:dyDescent="0.25">
      <c r="A29" s="16" t="s">
        <v>24</v>
      </c>
      <c r="B29" s="5">
        <f>50/1000</f>
        <v>0.05</v>
      </c>
      <c r="C29" s="5" t="s">
        <v>43</v>
      </c>
      <c r="D29" s="8">
        <f>50/1000*2</f>
        <v>0.1</v>
      </c>
      <c r="E29" s="8">
        <f>2*50/1000</f>
        <v>0.1</v>
      </c>
      <c r="F29" s="8">
        <f>2*50/1000</f>
        <v>0.1</v>
      </c>
      <c r="G29" s="5" t="s">
        <v>43</v>
      </c>
      <c r="H29" s="5" t="s">
        <v>43</v>
      </c>
      <c r="I29" s="5" t="s">
        <v>43</v>
      </c>
      <c r="J29" s="5" t="s">
        <v>43</v>
      </c>
    </row>
    <row r="30" spans="1:10" ht="15" x14ac:dyDescent="0.25">
      <c r="A30" s="16" t="s">
        <v>26</v>
      </c>
      <c r="B30" s="5">
        <f>50/1000</f>
        <v>0.05</v>
      </c>
      <c r="C30" s="5" t="s">
        <v>43</v>
      </c>
      <c r="D30" s="8">
        <f>50/1000</f>
        <v>0.05</v>
      </c>
      <c r="E30" s="8">
        <f>50/1000</f>
        <v>0.05</v>
      </c>
      <c r="F30" s="8">
        <f>50/1000</f>
        <v>0.05</v>
      </c>
      <c r="G30" s="5" t="s">
        <v>43</v>
      </c>
      <c r="H30" s="5" t="s">
        <v>43</v>
      </c>
      <c r="I30" s="5" t="s">
        <v>43</v>
      </c>
      <c r="J30" s="5" t="s">
        <v>43</v>
      </c>
    </row>
    <row r="31" spans="1:10" ht="15" x14ac:dyDescent="0.25">
      <c r="A31" s="16" t="s">
        <v>25</v>
      </c>
      <c r="B31" s="5">
        <f>2500/1000</f>
        <v>2.5</v>
      </c>
      <c r="C31" s="5" t="s">
        <v>43</v>
      </c>
      <c r="D31" s="8">
        <f>2500/1000</f>
        <v>2.5</v>
      </c>
      <c r="E31" s="8">
        <f>2.5</f>
        <v>2.5</v>
      </c>
      <c r="F31" s="8">
        <v>2.5</v>
      </c>
      <c r="G31" s="5" t="s">
        <v>43</v>
      </c>
      <c r="H31" s="5" t="s">
        <v>43</v>
      </c>
      <c r="I31" s="5" t="s">
        <v>43</v>
      </c>
      <c r="J31" s="5" t="s">
        <v>43</v>
      </c>
    </row>
    <row r="32" spans="1:10" ht="15" x14ac:dyDescent="0.25">
      <c r="A32" s="17" t="s">
        <v>35</v>
      </c>
      <c r="B32" s="5" t="s">
        <v>43</v>
      </c>
      <c r="C32" s="5" t="s">
        <v>43</v>
      </c>
      <c r="D32" s="5" t="s">
        <v>43</v>
      </c>
      <c r="E32" s="5" t="s">
        <v>43</v>
      </c>
      <c r="F32" s="5" t="s">
        <v>43</v>
      </c>
      <c r="G32" s="5">
        <v>160</v>
      </c>
      <c r="H32" s="5">
        <f>50+40</f>
        <v>90</v>
      </c>
      <c r="I32" s="5">
        <f>50</f>
        <v>50</v>
      </c>
      <c r="J32" s="5" t="s">
        <v>43</v>
      </c>
    </row>
    <row r="33" spans="1:19" ht="15" x14ac:dyDescent="0.25">
      <c r="A33" s="17" t="s">
        <v>36</v>
      </c>
      <c r="B33" s="5" t="s">
        <v>43</v>
      </c>
      <c r="C33" s="5" t="s">
        <v>43</v>
      </c>
      <c r="D33" s="5" t="s">
        <v>43</v>
      </c>
      <c r="E33" s="5" t="s">
        <v>43</v>
      </c>
      <c r="F33" s="5" t="s">
        <v>43</v>
      </c>
      <c r="G33" s="5" t="s">
        <v>43</v>
      </c>
      <c r="H33" s="5">
        <f>12+12</f>
        <v>24</v>
      </c>
      <c r="I33" s="5" t="s">
        <v>43</v>
      </c>
      <c r="J33" s="5" t="s">
        <v>43</v>
      </c>
    </row>
    <row r="34" spans="1:19" ht="15" x14ac:dyDescent="0.25">
      <c r="A34" s="17" t="s">
        <v>28</v>
      </c>
      <c r="B34" s="5" t="s">
        <v>43</v>
      </c>
      <c r="C34" s="5" t="s">
        <v>43</v>
      </c>
      <c r="D34" s="5">
        <v>10</v>
      </c>
      <c r="E34" s="5">
        <f>10</f>
        <v>10</v>
      </c>
      <c r="F34" s="5" t="s">
        <v>43</v>
      </c>
      <c r="G34" s="5">
        <v>40</v>
      </c>
      <c r="H34" s="5">
        <v>20</v>
      </c>
      <c r="I34" s="5">
        <f>100</f>
        <v>100</v>
      </c>
      <c r="J34" s="5" t="s">
        <v>43</v>
      </c>
    </row>
    <row r="35" spans="1:19" ht="15" x14ac:dyDescent="0.25">
      <c r="A35" s="17" t="s">
        <v>39</v>
      </c>
      <c r="B35" s="5" t="s">
        <v>43</v>
      </c>
      <c r="C35" s="5" t="s">
        <v>43</v>
      </c>
      <c r="D35" s="5" t="s">
        <v>43</v>
      </c>
      <c r="E35" s="5" t="s">
        <v>43</v>
      </c>
      <c r="F35" s="5" t="s">
        <v>43</v>
      </c>
      <c r="G35" s="5">
        <v>40</v>
      </c>
      <c r="H35" s="5">
        <f>20+10+30+10+100</f>
        <v>170</v>
      </c>
      <c r="I35" s="5" t="s">
        <v>43</v>
      </c>
      <c r="J35" s="5" t="s">
        <v>43</v>
      </c>
    </row>
    <row r="36" spans="1:19" ht="15" x14ac:dyDescent="0.25">
      <c r="A36" s="17" t="s">
        <v>37</v>
      </c>
      <c r="B36" s="5" t="s">
        <v>43</v>
      </c>
      <c r="C36" s="5" t="s">
        <v>43</v>
      </c>
      <c r="D36" s="5" t="s">
        <v>43</v>
      </c>
      <c r="E36" s="5" t="s">
        <v>43</v>
      </c>
      <c r="F36" s="5" t="s">
        <v>43</v>
      </c>
      <c r="G36" s="5" t="s">
        <v>43</v>
      </c>
      <c r="H36" s="5">
        <v>10</v>
      </c>
      <c r="I36" s="5" t="s">
        <v>43</v>
      </c>
      <c r="J36" s="5" t="s">
        <v>43</v>
      </c>
    </row>
    <row r="37" spans="1:19" ht="15" x14ac:dyDescent="0.25">
      <c r="A37" s="17" t="s">
        <v>40</v>
      </c>
      <c r="B37" s="5" t="s">
        <v>43</v>
      </c>
      <c r="C37" s="5" t="s">
        <v>43</v>
      </c>
      <c r="D37" s="5" t="s">
        <v>43</v>
      </c>
      <c r="E37" s="5" t="s">
        <v>43</v>
      </c>
      <c r="F37" s="5" t="s">
        <v>43</v>
      </c>
      <c r="G37" s="5" t="s">
        <v>43</v>
      </c>
      <c r="H37" s="5">
        <v>60</v>
      </c>
      <c r="I37" s="5" t="s">
        <v>43</v>
      </c>
      <c r="J37" s="5" t="s">
        <v>43</v>
      </c>
    </row>
    <row r="38" spans="1:19" ht="15" x14ac:dyDescent="0.25">
      <c r="A38" s="18" t="s">
        <v>34</v>
      </c>
      <c r="B38" s="6" t="s">
        <v>43</v>
      </c>
      <c r="C38" s="6" t="s">
        <v>43</v>
      </c>
      <c r="D38" s="6" t="s">
        <v>43</v>
      </c>
      <c r="E38" s="6" t="s">
        <v>43</v>
      </c>
      <c r="F38" s="6" t="s">
        <v>43</v>
      </c>
      <c r="G38" s="6">
        <f>15*10</f>
        <v>150</v>
      </c>
      <c r="H38" s="6" t="s">
        <v>43</v>
      </c>
      <c r="I38" s="6" t="s">
        <v>43</v>
      </c>
      <c r="J38" s="6" t="s">
        <v>43</v>
      </c>
    </row>
    <row r="39" spans="1:19" x14ac:dyDescent="0.2">
      <c r="A39" s="21" t="s">
        <v>30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">
      <c r="A40" s="22" t="s">
        <v>23</v>
      </c>
      <c r="B40" s="22"/>
      <c r="C40" s="22"/>
      <c r="D40" s="22"/>
      <c r="E40" s="22"/>
      <c r="F40" s="22"/>
      <c r="G40" s="22"/>
      <c r="H40" s="22"/>
      <c r="I40" s="22"/>
      <c r="J40" s="22"/>
      <c r="K40" s="7"/>
    </row>
  </sheetData>
  <mergeCells count="3">
    <mergeCell ref="A39:S39"/>
    <mergeCell ref="A40:J40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Verbrauchsanalyse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2022-10-25T07:40:02Z</dcterms:modified>
</cp:coreProperties>
</file>