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Verbrauchstabelle_Freibad" sheetId="1" r:id="rId1"/>
    <sheet name="kontrollierte Frischwasserwert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O11" i="1"/>
  <c r="I11" i="1"/>
  <c r="Y5" i="2" l="1"/>
  <c r="V5" i="2"/>
  <c r="S5" i="2"/>
  <c r="P5" i="2"/>
  <c r="N5" i="2"/>
  <c r="L5" i="2"/>
  <c r="J5" i="2"/>
  <c r="H5" i="2"/>
  <c r="Y4" i="2"/>
  <c r="V4" i="2"/>
  <c r="S4" i="2"/>
  <c r="P4" i="2"/>
  <c r="N4" i="2"/>
  <c r="L4" i="2"/>
  <c r="J4" i="2"/>
  <c r="H4" i="2"/>
  <c r="T28" i="1" l="1"/>
  <c r="Q29" i="1" l="1"/>
  <c r="Q28" i="1"/>
  <c r="Q27" i="1"/>
  <c r="Q26" i="1"/>
  <c r="O29" i="1"/>
  <c r="O28" i="1"/>
  <c r="O27" i="1"/>
  <c r="O26" i="1"/>
  <c r="M29" i="1"/>
  <c r="M28" i="1"/>
  <c r="M27" i="1"/>
  <c r="M26" i="1"/>
  <c r="K29" i="1"/>
  <c r="K28" i="1"/>
  <c r="K27" i="1"/>
  <c r="K26" i="1"/>
  <c r="I29" i="1"/>
  <c r="I28" i="1"/>
  <c r="I27" i="1"/>
  <c r="I26" i="1"/>
  <c r="I25" i="1"/>
  <c r="T26" i="1" l="1"/>
  <c r="W26" i="1"/>
  <c r="Z26" i="1"/>
  <c r="T27" i="1"/>
  <c r="W27" i="1"/>
  <c r="Z27" i="1"/>
  <c r="W28" i="1"/>
  <c r="Z28" i="1"/>
  <c r="T29" i="1"/>
  <c r="W29" i="1"/>
  <c r="Z29" i="1"/>
  <c r="D5" i="1" l="1"/>
  <c r="D6" i="1" s="1"/>
  <c r="Q5" i="1"/>
  <c r="Q6" i="1" s="1"/>
  <c r="H6" i="1"/>
  <c r="I6" i="1"/>
  <c r="J6" i="1"/>
  <c r="K6" i="1"/>
  <c r="L6" i="1"/>
  <c r="M6" i="1"/>
  <c r="N6" i="1"/>
  <c r="O6" i="1"/>
  <c r="P6" i="1"/>
  <c r="E6" i="1"/>
  <c r="BQ5" i="1" l="1"/>
  <c r="BQ6" i="1" s="1"/>
  <c r="BG6" i="1"/>
  <c r="BF6" i="1"/>
  <c r="BH6" i="1"/>
  <c r="BI6" i="1"/>
  <c r="BJ6" i="1"/>
  <c r="BK6" i="1"/>
  <c r="BL6" i="1"/>
  <c r="BM6" i="1"/>
  <c r="BN6" i="1"/>
  <c r="BO6" i="1"/>
  <c r="BP6" i="1"/>
  <c r="BE6" i="1"/>
  <c r="BD5" i="1"/>
  <c r="BD6" i="1" s="1"/>
  <c r="AS6" i="1"/>
  <c r="AT6" i="1"/>
  <c r="AU6" i="1"/>
  <c r="AV6" i="1"/>
  <c r="AW6" i="1"/>
  <c r="AX6" i="1"/>
  <c r="AY6" i="1"/>
  <c r="AZ6" i="1"/>
  <c r="BA6" i="1"/>
  <c r="BB6" i="1"/>
  <c r="BC6" i="1"/>
  <c r="AR6" i="1"/>
  <c r="AF6" i="1" l="1"/>
  <c r="AG6" i="1"/>
  <c r="AH6" i="1"/>
  <c r="AI6" i="1"/>
  <c r="AJ6" i="1"/>
  <c r="AK6" i="1"/>
  <c r="AL6" i="1"/>
  <c r="AM6" i="1"/>
  <c r="AN6" i="1"/>
  <c r="AO6" i="1"/>
  <c r="AP6" i="1"/>
  <c r="AE5" i="1"/>
  <c r="AQ5" i="1" s="1"/>
  <c r="AQ6" i="1" s="1"/>
  <c r="AE6" i="1" l="1"/>
  <c r="AC6" i="1"/>
  <c r="AB5" i="1"/>
  <c r="AB6" i="1" s="1"/>
  <c r="AA5" i="1"/>
  <c r="AA6" i="1" s="1"/>
  <c r="Z5" i="1"/>
  <c r="Z6" i="1" s="1"/>
  <c r="X5" i="1"/>
  <c r="X6" i="1" s="1"/>
  <c r="W5" i="1"/>
  <c r="W6" i="1" s="1"/>
  <c r="U5" i="1"/>
  <c r="U6" i="1" s="1"/>
  <c r="T5" i="1"/>
  <c r="T6" i="1" s="1"/>
  <c r="S5" i="1"/>
  <c r="S6" i="1" s="1"/>
  <c r="R5" i="1"/>
  <c r="V5" i="1" l="1"/>
  <c r="V6" i="1" s="1"/>
  <c r="R6" i="1"/>
  <c r="Y5" i="1" l="1"/>
  <c r="Y6" i="1" s="1"/>
  <c r="AD6" i="1" s="1"/>
  <c r="AD5" i="1" l="1"/>
</calcChain>
</file>

<file path=xl/sharedStrings.xml><?xml version="1.0" encoding="utf-8"?>
<sst xmlns="http://schemas.openxmlformats.org/spreadsheetml/2006/main" count="204" uniqueCount="48">
  <si>
    <t>Jahr</t>
  </si>
  <si>
    <t>Dezember</t>
  </si>
  <si>
    <t>November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</si>
  <si>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</si>
  <si>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</si>
  <si>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</si>
  <si>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</si>
  <si>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</si>
  <si>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</si>
  <si>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</si>
  <si>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</si>
  <si>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</si>
  <si>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</si>
  <si>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Gesamt</t>
  </si>
  <si>
    <t>Wasserverbrauch:</t>
  </si>
  <si>
    <t>Verbrauch [m³]</t>
  </si>
  <si>
    <t>Abwasser</t>
  </si>
  <si>
    <t>Verbrauch [kWh]</t>
  </si>
  <si>
    <t>Trinkwasser</t>
  </si>
  <si>
    <t>[kWh]</t>
  </si>
  <si>
    <t>[MWh]</t>
  </si>
  <si>
    <t>Vebrauch</t>
  </si>
  <si>
    <t>*</t>
  </si>
  <si>
    <t>*keine seperate Aufzeichnung vorhanden</t>
  </si>
  <si>
    <t>Nachspeisung Nichtschwimmerbecken</t>
  </si>
  <si>
    <t>Nachspeisung Schwimmerbecken</t>
  </si>
  <si>
    <t>Gasverbrauch:</t>
  </si>
  <si>
    <t>Stromverbrauch:</t>
  </si>
  <si>
    <t>Entnahme Brunnenwasser:</t>
  </si>
  <si>
    <t>Verbrauch</t>
  </si>
  <si>
    <t>[m³]</t>
  </si>
  <si>
    <t>Zählerstand</t>
  </si>
  <si>
    <t>*Erfassung nur bis Juli</t>
  </si>
  <si>
    <t>Schlammwasser Aufkommen</t>
  </si>
  <si>
    <t>2018*</t>
  </si>
  <si>
    <t>-</t>
  </si>
  <si>
    <t>Entnahme Anschlussraum (an Brunnenpumpe)</t>
  </si>
  <si>
    <t>Entnahme Anschlussraum (im Anschlussraum)</t>
  </si>
  <si>
    <t xml:space="preserve">Zählerstand </t>
  </si>
  <si>
    <t>grobe Kostenermittlung Gas:</t>
  </si>
  <si>
    <t>Entega Kostenüberschlag</t>
  </si>
  <si>
    <t>Kosten</t>
  </si>
  <si>
    <t>[Einheit]</t>
  </si>
  <si>
    <t>ct/m³</t>
  </si>
  <si>
    <t>m³</t>
  </si>
  <si>
    <t>€</t>
  </si>
  <si>
    <t>**ohne Warmduschen (letzter Zählerstand Warmdsuchen: 31.12.2021: 14.493 m³</t>
  </si>
  <si>
    <t>Aug 2022**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</si>
</sst>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0" fontId="2" fillId="0" borderId="0" xfId="0" applyFont="1" applyAlignment="1"/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3" fontId="0" fillId="0" borderId="0" xfId="0" applyNumberFormat="1" applyAlignment="1">
      <alignment horizontal="center"/>
    </xf>
    <xf numFmtId="4" fontId="0" fillId="5" borderId="2" xfId="0" applyNumberFormat="1" applyFill="1" applyBorder="1" applyAlignment="1">
      <alignment horizontal="right"/>
    </xf>
    <xf numFmtId="4" fontId="0" fillId="5" borderId="5" xfId="0" applyNumberFormat="1" applyFill="1" applyBorder="1" applyAlignment="1">
      <alignment horizontal="right"/>
    </xf>
    <xf numFmtId="0" fontId="1" fillId="5" borderId="7" xfId="0" applyFont="1" applyFill="1" applyBorder="1" applyAlignment="1">
      <alignment horizontal="center"/>
    </xf>
    <xf numFmtId="0" fontId="0" fillId="5" borderId="8" xfId="0" applyNumberFormat="1" applyFill="1" applyBorder="1" applyAlignment="1"/>
    <xf numFmtId="0" fontId="1" fillId="5" borderId="8" xfId="0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3" fillId="0" borderId="0" xfId="0" applyFont="1" applyFill="1" applyAlignment="1"/>
    <xf numFmtId="0" fontId="1" fillId="8" borderId="7" xfId="0" applyFont="1" applyFill="1" applyBorder="1" applyAlignment="1">
      <alignment horizontal="left"/>
    </xf>
    <xf numFmtId="0" fontId="1" fillId="8" borderId="8" xfId="0" applyNumberFormat="1" applyFont="1" applyFill="1" applyBorder="1" applyAlignment="1">
      <alignment horizontal="center"/>
    </xf>
    <xf numFmtId="0" fontId="1" fillId="8" borderId="4" xfId="0" applyNumberFormat="1" applyFont="1" applyFill="1" applyBorder="1" applyAlignment="1">
      <alignment horizontal="center"/>
    </xf>
    <xf numFmtId="0" fontId="1" fillId="8" borderId="6" xfId="0" applyFont="1" applyFill="1" applyBorder="1" applyAlignment="1">
      <alignment horizontal="left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3" fillId="0" borderId="1" xfId="0" applyFont="1" applyFill="1" applyBorder="1" applyAlignment="1"/>
    <xf numFmtId="0" fontId="1" fillId="2" borderId="0" xfId="0" applyFont="1" applyFill="1" applyAlignment="1"/>
    <xf numFmtId="3" fontId="1" fillId="0" borderId="0" xfId="0" applyNumberFormat="1" applyFont="1" applyAlignment="1">
      <alignment horizontal="center"/>
    </xf>
    <xf numFmtId="0" fontId="0" fillId="0" borderId="0" xfId="0" applyBorder="1" applyAlignment="1">
      <alignment horizontal="left"/>
    </xf>
    <xf numFmtId="4" fontId="0" fillId="0" borderId="0" xfId="0" applyNumberFormat="1" applyAlignment="1"/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12" borderId="3" xfId="0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1" fillId="5" borderId="4" xfId="0" applyNumberFormat="1" applyFont="1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12" borderId="12" xfId="0" applyFont="1" applyFill="1" applyBorder="1" applyAlignment="1">
      <alignment horizontal="center"/>
    </xf>
    <xf numFmtId="0" fontId="0" fillId="12" borderId="0" xfId="0" applyFont="1" applyFill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12" borderId="12" xfId="0" applyFont="1" applyFill="1" applyBorder="1" applyAlignment="1">
      <alignment horizontal="center"/>
    </xf>
    <xf numFmtId="0" fontId="0" fillId="12" borderId="0" xfId="0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1" fillId="12" borderId="5" xfId="0" applyFont="1" applyFill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1" fillId="3" borderId="6" xfId="0" applyNumberFormat="1" applyFont="1" applyFill="1" applyBorder="1" applyAlignment="1">
      <alignment horizontal="center"/>
    </xf>
    <xf numFmtId="0" fontId="1" fillId="12" borderId="0" xfId="0" applyFont="1" applyFill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1" fillId="3" borderId="14" xfId="0" applyNumberFormat="1" applyFont="1" applyFill="1" applyBorder="1" applyAlignment="1">
      <alignment horizontal="center"/>
    </xf>
    <xf numFmtId="0" fontId="1" fillId="12" borderId="2" xfId="0" applyFont="1" applyFill="1" applyBorder="1" applyAlignment="1">
      <alignment horizontal="center"/>
    </xf>
    <xf numFmtId="0" fontId="0" fillId="12" borderId="15" xfId="0" applyFont="1" applyFill="1" applyBorder="1" applyAlignment="1">
      <alignment horizontal="center"/>
    </xf>
    <xf numFmtId="0" fontId="0" fillId="12" borderId="14" xfId="0" applyFont="1" applyFill="1" applyBorder="1" applyAlignment="1">
      <alignment horizontal="center"/>
    </xf>
    <xf numFmtId="0" fontId="1" fillId="12" borderId="15" xfId="0" applyFont="1" applyFill="1" applyBorder="1" applyAlignment="1">
      <alignment horizontal="center"/>
    </xf>
    <xf numFmtId="0" fontId="1" fillId="12" borderId="14" xfId="0" applyFont="1" applyFill="1" applyBorder="1" applyAlignment="1">
      <alignment horizontal="center"/>
    </xf>
    <xf numFmtId="0" fontId="0" fillId="12" borderId="2" xfId="0" applyFont="1" applyFill="1" applyBorder="1" applyAlignment="1">
      <alignment horizontal="center"/>
    </xf>
    <xf numFmtId="0" fontId="0" fillId="12" borderId="5" xfId="0" applyFon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6" fillId="14" borderId="0" xfId="0" applyFont="1" applyFill="1" applyBorder="1" applyAlignment="1"/>
    <xf numFmtId="0" fontId="6" fillId="14" borderId="0" xfId="0" applyFont="1" applyFill="1" applyBorder="1" applyAlignment="1">
      <alignment horizontal="left"/>
    </xf>
    <xf numFmtId="0" fontId="1" fillId="15" borderId="0" xfId="0" applyFont="1" applyFill="1" applyAlignment="1">
      <alignment horizontal="center"/>
    </xf>
    <xf numFmtId="2" fontId="0" fillId="13" borderId="16" xfId="0" applyNumberFormat="1" applyFill="1" applyBorder="1" applyAlignment="1">
      <alignment horizontal="center"/>
    </xf>
    <xf numFmtId="17" fontId="7" fillId="14" borderId="0" xfId="0" applyNumberFormat="1" applyFont="1" applyFill="1" applyAlignment="1">
      <alignment horizontal="center"/>
    </xf>
    <xf numFmtId="0" fontId="1" fillId="9" borderId="10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9" borderId="9" xfId="0" applyFont="1" applyFill="1" applyBorder="1" applyAlignment="1">
      <alignment horizontal="center" vertical="top"/>
    </xf>
    <xf numFmtId="0" fontId="1" fillId="9" borderId="11" xfId="0" applyFont="1" applyFill="1" applyBorder="1" applyAlignment="1">
      <alignment horizontal="center" vertical="top"/>
    </xf>
    <xf numFmtId="0" fontId="1" fillId="9" borderId="2" xfId="0" applyFont="1" applyFill="1" applyBorder="1" applyAlignment="1">
      <alignment horizontal="center" vertical="top"/>
    </xf>
    <xf numFmtId="0" fontId="1" fillId="9" borderId="12" xfId="0" applyFont="1" applyFill="1" applyBorder="1" applyAlignment="1">
      <alignment horizontal="center" vertical="top"/>
    </xf>
    <xf numFmtId="0" fontId="1" fillId="9" borderId="0" xfId="0" applyFont="1" applyFill="1" applyBorder="1" applyAlignment="1">
      <alignment horizontal="center" vertical="top"/>
    </xf>
    <xf numFmtId="0" fontId="1" fillId="9" borderId="3" xfId="0" applyFont="1" applyFill="1" applyBorder="1" applyAlignment="1">
      <alignment horizontal="center" vertical="top"/>
    </xf>
    <xf numFmtId="0" fontId="3" fillId="11" borderId="0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9" borderId="12" xfId="0" applyFont="1" applyFill="1" applyBorder="1" applyAlignment="1">
      <alignment horizontal="center"/>
    </xf>
    <xf numFmtId="0" fontId="1" fillId="9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" fontId="1" fillId="15" borderId="0" xfId="0" applyNumberFormat="1" applyFont="1" applyFill="1" applyAlignment="1">
      <alignment horizontal="center"/>
    </xf>
    <xf numFmtId="0" fontId="3" fillId="6" borderId="0" xfId="0" applyFont="1" applyFill="1" applyAlignment="1">
      <alignment horizontal="left"/>
    </xf>
    <xf numFmtId="0" fontId="3" fillId="7" borderId="1" xfId="0" applyFont="1" applyFill="1" applyBorder="1" applyAlignment="1">
      <alignment horizontal="left"/>
    </xf>
    <xf numFmtId="0" fontId="3" fillId="10" borderId="1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12" borderId="12" xfId="0" applyFont="1" applyFill="1" applyBorder="1" applyAlignment="1">
      <alignment horizontal="center"/>
    </xf>
    <xf numFmtId="0" fontId="0" fillId="12" borderId="0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7" xfId="0" applyNumberFormat="1" applyFont="1" applyFill="1" applyBorder="1" applyAlignment="1">
      <alignment horizontal="center"/>
    </xf>
    <xf numFmtId="0" fontId="1" fillId="5" borderId="8" xfId="0" applyNumberFormat="1" applyFont="1" applyFill="1" applyBorder="1" applyAlignment="1">
      <alignment horizontal="center"/>
    </xf>
    <xf numFmtId="0" fontId="1" fillId="5" borderId="4" xfId="0" applyNumberFormat="1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0" fillId="12" borderId="10" xfId="0" applyFont="1" applyFill="1" applyBorder="1" applyAlignment="1">
      <alignment horizontal="center"/>
    </xf>
    <xf numFmtId="0" fontId="0" fillId="12" borderId="5" xfId="0" applyFont="1" applyFill="1" applyBorder="1" applyAlignment="1">
      <alignment horizontal="center"/>
    </xf>
    <xf numFmtId="0" fontId="1" fillId="9" borderId="9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9" borderId="0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1" fillId="5" borderId="9" xfId="0" applyNumberFormat="1" applyFont="1" applyFill="1" applyBorder="1" applyAlignment="1">
      <alignment horizontal="center"/>
    </xf>
    <xf numFmtId="0" fontId="1" fillId="5" borderId="2" xfId="0" applyNumberFormat="1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Q60"/>
  <sheetViews>
    <sheetView tabSelected="1" zoomScaleNormal="100" workbookViewId="0">
      <selection activeCell="N14" sqref="N14"/>
    </sheetView>
  </sheetViews>
  <sheetFormatPr baseColWidth="10" defaultColWidth="9.140625" defaultRowHeight="15" x14ac:dyDescent="0.25"/>
  <cols>
    <col min="1" max="1" width="5" style="1" bestFit="1" customWidth="1"/>
    <col min="2" max="2" width="16.28515625" style="1" customWidth="1"/>
    <col min="3" max="3" width="11.5703125" style="1" bestFit="1" customWidth="1"/>
    <col min="4" max="4" width="8.140625" style="1" bestFit="1" customWidth="1"/>
    <col min="5" max="5" width="8.140625" style="1" customWidth="1"/>
    <col min="6" max="6" width="8.140625" style="1" bestFit="1" customWidth="1"/>
    <col min="7" max="7" width="8.140625" style="1" customWidth="1"/>
    <col min="8" max="8" width="10.42578125" style="1" bestFit="1" customWidth="1"/>
    <col min="9" max="9" width="10.85546875" style="1" bestFit="1" customWidth="1"/>
    <col min="10" max="10" width="11.42578125" style="1" bestFit="1" customWidth="1"/>
    <col min="11" max="11" width="10.140625" style="1" bestFit="1" customWidth="1"/>
    <col min="12" max="12" width="11.42578125" style="1" bestFit="1" customWidth="1"/>
    <col min="13" max="13" width="10.85546875" style="1" bestFit="1" customWidth="1"/>
    <col min="14" max="14" width="23.42578125" style="1" bestFit="1" customWidth="1"/>
    <col min="15" max="15" width="10.42578125" style="1" bestFit="1" customWidth="1"/>
    <col min="16" max="16" width="11.42578125" style="1" bestFit="1" customWidth="1"/>
    <col min="17" max="17" width="10.140625" style="1" bestFit="1" customWidth="1"/>
    <col min="18" max="19" width="9.140625" style="1" bestFit="1" customWidth="1"/>
    <col min="20" max="20" width="10.140625" style="1" bestFit="1" customWidth="1"/>
    <col min="21" max="22" width="9.140625" style="1" bestFit="1" customWidth="1"/>
    <col min="23" max="23" width="10.140625" style="1" bestFit="1" customWidth="1"/>
    <col min="24" max="25" width="9.140625" style="1" bestFit="1" customWidth="1"/>
    <col min="26" max="26" width="10.85546875" style="1" bestFit="1" customWidth="1"/>
    <col min="27" max="27" width="8.28515625" style="1" bestFit="1" customWidth="1"/>
    <col min="28" max="28" width="10.42578125" style="1" bestFit="1" customWidth="1"/>
    <col min="29" max="29" width="10.140625" style="1" bestFit="1" customWidth="1"/>
    <col min="30" max="30" width="7.85546875" style="1" bestFit="1" customWidth="1"/>
    <col min="31" max="31" width="6.7109375" style="1" bestFit="1" customWidth="1"/>
    <col min="32" max="32" width="7.85546875" style="1" bestFit="1" customWidth="1"/>
    <col min="33" max="33" width="6" style="1" bestFit="1" customWidth="1"/>
    <col min="34" max="34" width="6.5703125" style="1" bestFit="1" customWidth="1"/>
    <col min="35" max="37" width="7" style="1" bestFit="1" customWidth="1"/>
    <col min="38" max="38" width="7.140625" style="1" bestFit="1" customWidth="1"/>
    <col min="39" max="39" width="10.85546875" style="1" bestFit="1" customWidth="1"/>
    <col min="40" max="40" width="8.28515625" style="1" bestFit="1" customWidth="1"/>
    <col min="41" max="41" width="10.42578125" style="1" bestFit="1" customWidth="1"/>
    <col min="42" max="42" width="10.140625" style="1" bestFit="1" customWidth="1"/>
    <col min="43" max="43" width="7.85546875" style="1" bestFit="1" customWidth="1"/>
    <col min="44" max="44" width="6.7109375" style="1" bestFit="1" customWidth="1"/>
    <col min="45" max="45" width="7.85546875" style="1" bestFit="1" customWidth="1"/>
    <col min="46" max="46" width="6" style="1" bestFit="1" customWidth="1"/>
    <col min="47" max="49" width="7" style="1" bestFit="1" customWidth="1"/>
    <col min="50" max="50" width="6.5703125" style="1" bestFit="1" customWidth="1"/>
    <col min="51" max="51" width="7.140625" style="1" bestFit="1" customWidth="1"/>
    <col min="52" max="52" width="11" style="1" customWidth="1"/>
    <col min="53" max="53" width="8.28515625" style="1" bestFit="1" customWidth="1"/>
    <col min="54" max="54" width="10.42578125" style="1" bestFit="1" customWidth="1"/>
    <col min="55" max="55" width="10.140625" style="1" bestFit="1" customWidth="1"/>
    <col min="56" max="56" width="7.85546875" style="1" bestFit="1" customWidth="1"/>
    <col min="57" max="57" width="6.7109375" style="1" bestFit="1" customWidth="1"/>
    <col min="58" max="58" width="7.85546875" style="1" bestFit="1" customWidth="1"/>
    <col min="59" max="59" width="6" style="1" bestFit="1" customWidth="1"/>
    <col min="60" max="60" width="5.5703125" style="1" bestFit="1" customWidth="1"/>
    <col min="61" max="63" width="7" style="1" bestFit="1" customWidth="1"/>
    <col min="64" max="64" width="7.140625" style="1" bestFit="1" customWidth="1"/>
    <col min="65" max="65" width="10.85546875" style="1" bestFit="1" customWidth="1"/>
    <col min="66" max="66" width="8.28515625" style="1" bestFit="1" customWidth="1"/>
    <col min="67" max="67" width="10.42578125" style="1" bestFit="1" customWidth="1"/>
    <col min="68" max="68" width="10.140625" style="1" bestFit="1" customWidth="1"/>
    <col min="69" max="69" width="8" style="1" bestFit="1" customWidth="1"/>
    <col min="70" max="70" width="6.7109375" style="1" bestFit="1" customWidth="1"/>
    <col min="71" max="71" width="7.85546875" style="1" bestFit="1" customWidth="1"/>
    <col min="72" max="72" width="6" style="1" bestFit="1" customWidth="1"/>
    <col min="73" max="73" width="5.5703125" style="1" bestFit="1" customWidth="1"/>
    <col min="74" max="76" width="7" style="1" bestFit="1" customWidth="1"/>
    <col min="77" max="77" width="7.140625" style="1" bestFit="1" customWidth="1"/>
    <col min="78" max="78" width="10.85546875" style="1" bestFit="1" customWidth="1"/>
    <col min="79" max="79" width="8.28515625" style="1" bestFit="1" customWidth="1"/>
    <col min="80" max="80" width="10.42578125" style="1" bestFit="1" customWidth="1"/>
    <col min="81" max="81" width="10.140625" style="1" bestFit="1" customWidth="1"/>
    <col min="82" max="82" width="8" style="1" bestFit="1" customWidth="1"/>
    <col min="83" max="16384" width="9.140625" style="1"/>
  </cols>
  <sheetData>
    <row r="2" spans="2:69" ht="18.75" x14ac:dyDescent="0.3">
      <c r="B2" s="96" t="s">
        <v>27</v>
      </c>
      <c r="C2" s="96"/>
      <c r="D2" s="23"/>
      <c r="E2" s="23"/>
    </row>
    <row r="3" spans="2:69" s="10" customFormat="1" x14ac:dyDescent="0.25">
      <c r="B3" s="6" t="s">
        <v>0</v>
      </c>
      <c r="C3" s="31"/>
      <c r="D3" s="6">
        <v>2015</v>
      </c>
      <c r="E3" s="99">
        <v>2017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>
        <v>2018</v>
      </c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>
        <v>2019</v>
      </c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>
        <v>2020</v>
      </c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>
        <v>2021</v>
      </c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</row>
    <row r="4" spans="2:69" x14ac:dyDescent="0.25">
      <c r="B4" s="7"/>
      <c r="C4" s="7"/>
      <c r="D4" s="11" t="s">
        <v>13</v>
      </c>
      <c r="E4" s="9" t="s">
        <v>3</v>
      </c>
      <c r="F4" s="9" t="s">
        <v>4</v>
      </c>
      <c r="G4" s="9" t="s">
        <v>5</v>
      </c>
      <c r="H4" s="9" t="s">
        <v>6</v>
      </c>
      <c r="I4" s="9" t="s">
        <v>7</v>
      </c>
      <c r="J4" s="9" t="s">
        <v>8</v>
      </c>
      <c r="K4" s="9" t="s">
        <v>9</v>
      </c>
      <c r="L4" s="9" t="s">
        <v>10</v>
      </c>
      <c r="M4" s="9" t="s">
        <v>11</v>
      </c>
      <c r="N4" s="9" t="s">
        <v>12</v>
      </c>
      <c r="O4" s="9" t="s">
        <v>2</v>
      </c>
      <c r="P4" s="9" t="s">
        <v>1</v>
      </c>
      <c r="Q4" s="11" t="s">
        <v>13</v>
      </c>
      <c r="R4" s="9" t="s">
        <v>3</v>
      </c>
      <c r="S4" s="9" t="s">
        <v>4</v>
      </c>
      <c r="T4" s="9" t="s">
        <v>5</v>
      </c>
      <c r="U4" s="9" t="s">
        <v>6</v>
      </c>
      <c r="V4" s="9" t="s">
        <v>7</v>
      </c>
      <c r="W4" s="9" t="s">
        <v>8</v>
      </c>
      <c r="X4" s="9" t="s">
        <v>9</v>
      </c>
      <c r="Y4" s="9" t="s">
        <v>10</v>
      </c>
      <c r="Z4" s="9" t="s">
        <v>11</v>
      </c>
      <c r="AA4" s="9" t="s">
        <v>12</v>
      </c>
      <c r="AB4" s="9" t="s">
        <v>2</v>
      </c>
      <c r="AC4" s="9" t="s">
        <v>1</v>
      </c>
      <c r="AD4" s="11" t="s">
        <v>13</v>
      </c>
      <c r="AE4" s="9" t="s">
        <v>3</v>
      </c>
      <c r="AF4" s="9" t="s">
        <v>4</v>
      </c>
      <c r="AG4" s="9" t="s">
        <v>5</v>
      </c>
      <c r="AH4" s="9" t="s">
        <v>6</v>
      </c>
      <c r="AI4" s="9" t="s">
        <v>7</v>
      </c>
      <c r="AJ4" s="9" t="s">
        <v>8</v>
      </c>
      <c r="AK4" s="9" t="s">
        <v>9</v>
      </c>
      <c r="AL4" s="9" t="s">
        <v>10</v>
      </c>
      <c r="AM4" s="9" t="s">
        <v>11</v>
      </c>
      <c r="AN4" s="9" t="s">
        <v>12</v>
      </c>
      <c r="AO4" s="9" t="s">
        <v>2</v>
      </c>
      <c r="AP4" s="9" t="s">
        <v>1</v>
      </c>
      <c r="AQ4" s="11" t="s">
        <v>13</v>
      </c>
      <c r="AR4" s="9" t="s">
        <v>3</v>
      </c>
      <c r="AS4" s="9" t="s">
        <v>4</v>
      </c>
      <c r="AT4" s="9" t="s">
        <v>5</v>
      </c>
      <c r="AU4" s="9" t="s">
        <v>6</v>
      </c>
      <c r="AV4" s="9" t="s">
        <v>7</v>
      </c>
      <c r="AW4" s="9" t="s">
        <v>8</v>
      </c>
      <c r="AX4" s="9" t="s">
        <v>9</v>
      </c>
      <c r="AY4" s="9" t="s">
        <v>10</v>
      </c>
      <c r="AZ4" s="9" t="s">
        <v>11</v>
      </c>
      <c r="BA4" s="9" t="s">
        <v>12</v>
      </c>
      <c r="BB4" s="9" t="s">
        <v>2</v>
      </c>
      <c r="BC4" s="9" t="s">
        <v>1</v>
      </c>
      <c r="BD4" s="11" t="s">
        <v>13</v>
      </c>
      <c r="BE4" s="9" t="s">
        <v>3</v>
      </c>
      <c r="BF4" s="9" t="s">
        <v>4</v>
      </c>
      <c r="BG4" s="9" t="s">
        <v>5</v>
      </c>
      <c r="BH4" s="9" t="s">
        <v>6</v>
      </c>
      <c r="BI4" s="9" t="s">
        <v>7</v>
      </c>
      <c r="BJ4" s="9" t="s">
        <v>8</v>
      </c>
      <c r="BK4" s="9" t="s">
        <v>9</v>
      </c>
      <c r="BL4" s="9" t="s">
        <v>10</v>
      </c>
      <c r="BM4" s="9" t="s">
        <v>11</v>
      </c>
      <c r="BN4" s="9" t="s">
        <v>12</v>
      </c>
      <c r="BO4" s="9" t="s">
        <v>2</v>
      </c>
      <c r="BP4" s="9" t="s">
        <v>1</v>
      </c>
      <c r="BQ4" s="11" t="s">
        <v>13</v>
      </c>
    </row>
    <row r="5" spans="2:69" x14ac:dyDescent="0.25">
      <c r="B5" s="89" t="s">
        <v>21</v>
      </c>
      <c r="C5" s="8" t="s">
        <v>19</v>
      </c>
      <c r="D5" s="32">
        <f>190317+1118</f>
        <v>191435</v>
      </c>
      <c r="E5" s="101">
        <v>6000</v>
      </c>
      <c r="F5" s="101"/>
      <c r="G5" s="101"/>
      <c r="H5" s="12">
        <v>14045</v>
      </c>
      <c r="I5" s="12">
        <v>35776</v>
      </c>
      <c r="J5" s="12">
        <v>39312</v>
      </c>
      <c r="K5" s="12">
        <v>40534</v>
      </c>
      <c r="L5" s="12">
        <v>38328</v>
      </c>
      <c r="M5" s="12">
        <v>3692</v>
      </c>
      <c r="N5" s="12">
        <v>544</v>
      </c>
      <c r="O5" s="12">
        <v>923</v>
      </c>
      <c r="P5" s="12">
        <v>1833</v>
      </c>
      <c r="Q5" s="32">
        <f>SUM(H5:P5)+E5</f>
        <v>180987</v>
      </c>
      <c r="R5" s="12">
        <f>612.025+1051.65</f>
        <v>1663.6750000000002</v>
      </c>
      <c r="S5" s="12">
        <f>694.775+1183.5</f>
        <v>1878.2750000000001</v>
      </c>
      <c r="T5" s="12">
        <f>1553.25+2227.125</f>
        <v>3780.375</v>
      </c>
      <c r="U5" s="12">
        <f>7652.925+12149.5</f>
        <v>19802.424999999999</v>
      </c>
      <c r="V5" s="12">
        <f>66095-R5-S5-T5-U5</f>
        <v>38970.25</v>
      </c>
      <c r="W5" s="12">
        <f>15686.275+22682.95</f>
        <v>38369.224999999999</v>
      </c>
      <c r="X5" s="12">
        <f>23302.95+16862.45</f>
        <v>40165.4</v>
      </c>
      <c r="Y5" s="12">
        <f>186869-(R5+S5+T5+U5+V5+W5+X5+Z5)</f>
        <v>39679.450000000012</v>
      </c>
      <c r="Z5" s="12">
        <f>171.65+2388.275</f>
        <v>2559.9250000000002</v>
      </c>
      <c r="AA5" s="12">
        <f>156.025+250.725</f>
        <v>406.75</v>
      </c>
      <c r="AB5" s="12">
        <f>299.3+498.2</f>
        <v>797.5</v>
      </c>
      <c r="AC5" s="12">
        <v>1059</v>
      </c>
      <c r="AD5" s="32">
        <f>SUM(R5:AC5)</f>
        <v>189132.25</v>
      </c>
      <c r="AE5" s="12">
        <f>4630-AF5</f>
        <v>2296</v>
      </c>
      <c r="AF5" s="12">
        <v>2334</v>
      </c>
      <c r="AG5" s="12">
        <v>2687</v>
      </c>
      <c r="AH5" s="12">
        <v>10150</v>
      </c>
      <c r="AI5" s="12">
        <v>36246</v>
      </c>
      <c r="AJ5" s="12">
        <v>38214</v>
      </c>
      <c r="AK5" s="12">
        <v>37918</v>
      </c>
      <c r="AL5" s="12">
        <v>29545</v>
      </c>
      <c r="AM5" s="12">
        <v>461</v>
      </c>
      <c r="AN5" s="12">
        <v>503</v>
      </c>
      <c r="AO5" s="12">
        <v>766</v>
      </c>
      <c r="AP5" s="12">
        <v>1140</v>
      </c>
      <c r="AQ5" s="32">
        <f>SUM(AE5:AP5)</f>
        <v>162260</v>
      </c>
      <c r="AR5" s="12">
        <v>1624</v>
      </c>
      <c r="AS5" s="12">
        <v>1647</v>
      </c>
      <c r="AT5" s="12">
        <v>3746</v>
      </c>
      <c r="AU5" s="12">
        <v>18821</v>
      </c>
      <c r="AV5" s="12">
        <v>17748</v>
      </c>
      <c r="AW5" s="12">
        <v>21596</v>
      </c>
      <c r="AX5" s="12">
        <v>33460</v>
      </c>
      <c r="AY5" s="12">
        <v>32414</v>
      </c>
      <c r="AZ5" s="12">
        <v>388</v>
      </c>
      <c r="BA5" s="12">
        <v>292</v>
      </c>
      <c r="BB5" s="12">
        <v>611</v>
      </c>
      <c r="BC5" s="12">
        <v>1213</v>
      </c>
      <c r="BD5" s="32">
        <f>SUM(AR5:BC5)</f>
        <v>133560</v>
      </c>
      <c r="BE5" s="12">
        <v>1380</v>
      </c>
      <c r="BF5" s="12">
        <v>1160</v>
      </c>
      <c r="BG5" s="12">
        <v>2157</v>
      </c>
      <c r="BH5" s="12">
        <v>8120</v>
      </c>
      <c r="BI5" s="12">
        <v>18631</v>
      </c>
      <c r="BJ5" s="12">
        <v>26299</v>
      </c>
      <c r="BK5" s="12">
        <v>34802</v>
      </c>
      <c r="BL5" s="12">
        <v>35502</v>
      </c>
      <c r="BM5" s="12">
        <v>7831</v>
      </c>
      <c r="BN5" s="12">
        <v>1020</v>
      </c>
      <c r="BO5" s="12">
        <v>1092</v>
      </c>
      <c r="BP5" s="12">
        <v>1288</v>
      </c>
      <c r="BQ5" s="32">
        <f>SUM(BE5:BP5)</f>
        <v>139282</v>
      </c>
    </row>
    <row r="6" spans="2:69" ht="15.75" thickBot="1" x14ac:dyDescent="0.3">
      <c r="B6" s="89"/>
      <c r="C6" s="8" t="s">
        <v>20</v>
      </c>
      <c r="D6" s="51">
        <f>D5/1000</f>
        <v>191.435</v>
      </c>
      <c r="E6" s="100">
        <f>E5/1000</f>
        <v>6</v>
      </c>
      <c r="F6" s="100"/>
      <c r="G6" s="100"/>
      <c r="H6" s="3">
        <f t="shared" ref="H6:R6" si="0">H5/1000</f>
        <v>14.045</v>
      </c>
      <c r="I6" s="3">
        <f t="shared" si="0"/>
        <v>35.776000000000003</v>
      </c>
      <c r="J6" s="3">
        <f t="shared" si="0"/>
        <v>39.311999999999998</v>
      </c>
      <c r="K6" s="3">
        <f t="shared" si="0"/>
        <v>40.533999999999999</v>
      </c>
      <c r="L6" s="3">
        <f t="shared" si="0"/>
        <v>38.328000000000003</v>
      </c>
      <c r="M6" s="3">
        <f t="shared" si="0"/>
        <v>3.6920000000000002</v>
      </c>
      <c r="N6" s="3">
        <f t="shared" si="0"/>
        <v>0.54400000000000004</v>
      </c>
      <c r="O6" s="3">
        <f t="shared" si="0"/>
        <v>0.92300000000000004</v>
      </c>
      <c r="P6" s="35">
        <f t="shared" si="0"/>
        <v>1.833</v>
      </c>
      <c r="Q6" s="4">
        <f t="shared" si="0"/>
        <v>180.98699999999999</v>
      </c>
      <c r="R6" s="34">
        <f t="shared" si="0"/>
        <v>1.6636750000000002</v>
      </c>
      <c r="S6" s="3">
        <f t="shared" ref="S6:AC6" si="1">S5/1000</f>
        <v>1.8782750000000001</v>
      </c>
      <c r="T6" s="3">
        <f t="shared" si="1"/>
        <v>3.7803749999999998</v>
      </c>
      <c r="U6" s="3">
        <f t="shared" si="1"/>
        <v>19.802424999999999</v>
      </c>
      <c r="V6" s="3">
        <f t="shared" si="1"/>
        <v>38.97025</v>
      </c>
      <c r="W6" s="3">
        <f t="shared" si="1"/>
        <v>38.369225</v>
      </c>
      <c r="X6" s="3">
        <f t="shared" si="1"/>
        <v>40.165399999999998</v>
      </c>
      <c r="Y6" s="3">
        <f t="shared" si="1"/>
        <v>39.67945000000001</v>
      </c>
      <c r="Z6" s="3">
        <f t="shared" si="1"/>
        <v>2.5599250000000002</v>
      </c>
      <c r="AA6" s="3">
        <f t="shared" si="1"/>
        <v>0.40675</v>
      </c>
      <c r="AB6" s="3">
        <f t="shared" si="1"/>
        <v>0.79749999999999999</v>
      </c>
      <c r="AC6" s="3">
        <f t="shared" si="1"/>
        <v>1.0589999999999999</v>
      </c>
      <c r="AD6" s="4">
        <f>SUM(R6:AC6)</f>
        <v>189.13225</v>
      </c>
      <c r="AE6" s="1">
        <f>AE5/1000</f>
        <v>2.2959999999999998</v>
      </c>
      <c r="AF6" s="1">
        <f t="shared" ref="AF6:AP6" si="2">AF5/1000</f>
        <v>2.3340000000000001</v>
      </c>
      <c r="AG6" s="1">
        <f t="shared" si="2"/>
        <v>2.6869999999999998</v>
      </c>
      <c r="AH6" s="1">
        <f t="shared" si="2"/>
        <v>10.15</v>
      </c>
      <c r="AI6" s="1">
        <f t="shared" si="2"/>
        <v>36.246000000000002</v>
      </c>
      <c r="AJ6" s="1">
        <f t="shared" si="2"/>
        <v>38.213999999999999</v>
      </c>
      <c r="AK6" s="1">
        <f t="shared" si="2"/>
        <v>37.917999999999999</v>
      </c>
      <c r="AL6" s="1">
        <f t="shared" si="2"/>
        <v>29.545000000000002</v>
      </c>
      <c r="AM6" s="1">
        <f t="shared" si="2"/>
        <v>0.46100000000000002</v>
      </c>
      <c r="AN6" s="1">
        <f t="shared" si="2"/>
        <v>0.503</v>
      </c>
      <c r="AO6" s="1">
        <f t="shared" si="2"/>
        <v>0.76600000000000001</v>
      </c>
      <c r="AP6" s="1">
        <f t="shared" si="2"/>
        <v>1.1399999999999999</v>
      </c>
      <c r="AQ6" s="10">
        <f>AQ5/1000</f>
        <v>162.26</v>
      </c>
      <c r="AR6" s="1">
        <f>AR5/1000</f>
        <v>1.6240000000000001</v>
      </c>
      <c r="AS6" s="1">
        <f t="shared" ref="AS6:BD6" si="3">AS5/1000</f>
        <v>1.647</v>
      </c>
      <c r="AT6" s="1">
        <f t="shared" si="3"/>
        <v>3.746</v>
      </c>
      <c r="AU6" s="1">
        <f t="shared" si="3"/>
        <v>18.821000000000002</v>
      </c>
      <c r="AV6" s="1">
        <f t="shared" si="3"/>
        <v>17.748000000000001</v>
      </c>
      <c r="AW6" s="1">
        <f t="shared" si="3"/>
        <v>21.596</v>
      </c>
      <c r="AX6" s="1">
        <f t="shared" si="3"/>
        <v>33.46</v>
      </c>
      <c r="AY6" s="1">
        <f t="shared" si="3"/>
        <v>32.414000000000001</v>
      </c>
      <c r="AZ6" s="1">
        <f t="shared" si="3"/>
        <v>0.38800000000000001</v>
      </c>
      <c r="BA6" s="1">
        <f t="shared" si="3"/>
        <v>0.29199999999999998</v>
      </c>
      <c r="BB6" s="1">
        <f t="shared" si="3"/>
        <v>0.61099999999999999</v>
      </c>
      <c r="BC6" s="1">
        <f t="shared" si="3"/>
        <v>1.2130000000000001</v>
      </c>
      <c r="BD6" s="10">
        <f t="shared" si="3"/>
        <v>133.56</v>
      </c>
      <c r="BE6" s="1">
        <f>BE5/1000</f>
        <v>1.38</v>
      </c>
      <c r="BF6" s="1">
        <f t="shared" ref="BF6:BQ6" si="4">BF5/1000</f>
        <v>1.1599999999999999</v>
      </c>
      <c r="BG6" s="1">
        <f>BG5/1000</f>
        <v>2.157</v>
      </c>
      <c r="BH6" s="1">
        <f t="shared" si="4"/>
        <v>8.1199999999999992</v>
      </c>
      <c r="BI6" s="1">
        <f t="shared" si="4"/>
        <v>18.631</v>
      </c>
      <c r="BJ6" s="1">
        <f t="shared" si="4"/>
        <v>26.298999999999999</v>
      </c>
      <c r="BK6" s="1">
        <f t="shared" si="4"/>
        <v>34.802</v>
      </c>
      <c r="BL6" s="1">
        <f t="shared" si="4"/>
        <v>35.502000000000002</v>
      </c>
      <c r="BM6" s="1">
        <f t="shared" si="4"/>
        <v>7.8310000000000004</v>
      </c>
      <c r="BN6" s="1">
        <f t="shared" si="4"/>
        <v>1.02</v>
      </c>
      <c r="BO6" s="1">
        <f t="shared" si="4"/>
        <v>1.0920000000000001</v>
      </c>
      <c r="BP6" s="1">
        <f t="shared" si="4"/>
        <v>1.288</v>
      </c>
      <c r="BQ6" s="10">
        <f t="shared" si="4"/>
        <v>139.28200000000001</v>
      </c>
    </row>
    <row r="7" spans="2:69" ht="15.75" thickTop="1" x14ac:dyDescent="0.25">
      <c r="B7" s="2"/>
      <c r="C7" s="2"/>
      <c r="D7" s="52"/>
      <c r="E7" s="3"/>
      <c r="F7" s="3"/>
      <c r="G7" s="3"/>
      <c r="H7" s="3"/>
      <c r="I7" s="3"/>
      <c r="J7" s="3"/>
      <c r="K7" s="3"/>
      <c r="L7" s="3"/>
      <c r="Q7" s="53"/>
      <c r="AD7" s="53"/>
      <c r="AQ7" s="53"/>
      <c r="BD7" s="53"/>
      <c r="BQ7" s="53"/>
    </row>
    <row r="8" spans="2:69" ht="18.75" x14ac:dyDescent="0.3">
      <c r="B8" s="97" t="s">
        <v>26</v>
      </c>
      <c r="C8" s="97"/>
      <c r="D8" s="23"/>
      <c r="E8" s="23"/>
      <c r="F8" s="3"/>
      <c r="G8" s="3"/>
      <c r="H8" s="3"/>
      <c r="I8" s="3"/>
      <c r="J8" s="3"/>
      <c r="K8" s="3"/>
      <c r="L8" s="3"/>
    </row>
    <row r="9" spans="2:69" x14ac:dyDescent="0.25">
      <c r="B9" s="24" t="s">
        <v>0</v>
      </c>
      <c r="C9" s="25">
        <v>2016</v>
      </c>
      <c r="D9" s="25">
        <v>2017</v>
      </c>
      <c r="E9" s="25" t="s">
        <v>34</v>
      </c>
      <c r="F9" s="25">
        <v>2019</v>
      </c>
      <c r="G9" s="25">
        <v>2020</v>
      </c>
      <c r="H9" s="25">
        <v>2021</v>
      </c>
      <c r="I9" s="26" t="s">
        <v>47</v>
      </c>
      <c r="J9" s="3"/>
      <c r="K9" s="34"/>
      <c r="L9" s="34"/>
      <c r="M9" s="77">
        <v>44774</v>
      </c>
      <c r="N9" s="73" t="s">
        <v>40</v>
      </c>
      <c r="O9" s="73" t="s">
        <v>29</v>
      </c>
      <c r="P9" s="74" t="s">
        <v>41</v>
      </c>
    </row>
    <row r="10" spans="2:69" x14ac:dyDescent="0.25">
      <c r="B10" s="27" t="s">
        <v>17</v>
      </c>
      <c r="C10" s="28">
        <v>276556</v>
      </c>
      <c r="D10" s="28">
        <v>170814</v>
      </c>
      <c r="E10" s="43">
        <v>127446</v>
      </c>
      <c r="F10" s="43">
        <v>143153.5120000001</v>
      </c>
      <c r="G10" s="28">
        <v>44984</v>
      </c>
      <c r="H10" s="28">
        <v>201331</v>
      </c>
      <c r="I10" s="29"/>
      <c r="J10" s="3"/>
      <c r="K10" s="10"/>
      <c r="L10" s="10"/>
      <c r="M10" s="75" t="s">
        <v>42</v>
      </c>
      <c r="N10" s="1" t="s">
        <v>43</v>
      </c>
      <c r="O10" s="1" t="s">
        <v>44</v>
      </c>
      <c r="P10" s="1" t="s">
        <v>45</v>
      </c>
    </row>
    <row r="11" spans="2:69" ht="15.75" thickBot="1" x14ac:dyDescent="0.3">
      <c r="B11" s="27" t="s">
        <v>15</v>
      </c>
      <c r="C11" s="28"/>
      <c r="D11" s="28"/>
      <c r="E11" s="28"/>
      <c r="F11" s="28"/>
      <c r="G11" s="28"/>
      <c r="H11" s="28"/>
      <c r="I11" s="29">
        <f>619+509+501+236+2256+332+107+26</f>
        <v>4586</v>
      </c>
      <c r="J11" s="3"/>
      <c r="K11" s="95" t="s">
        <v>39</v>
      </c>
      <c r="L11" s="95"/>
      <c r="M11" s="95"/>
      <c r="N11" s="1">
        <v>7.88</v>
      </c>
      <c r="O11" s="58">
        <f>I11</f>
        <v>4586</v>
      </c>
      <c r="P11" s="76">
        <f>N11/100*O11</f>
        <v>361.3768</v>
      </c>
    </row>
    <row r="12" spans="2:69" ht="15.75" thickTop="1" x14ac:dyDescent="0.25">
      <c r="B12" s="90" t="s">
        <v>32</v>
      </c>
      <c r="C12" s="91"/>
      <c r="E12" s="2"/>
      <c r="F12" s="57"/>
      <c r="G12" s="57"/>
      <c r="H12" s="44"/>
      <c r="I12" s="45"/>
      <c r="J12" s="57"/>
      <c r="K12" s="57"/>
      <c r="L12" s="57"/>
    </row>
    <row r="13" spans="2:69" x14ac:dyDescent="0.25">
      <c r="B13" s="94" t="s">
        <v>46</v>
      </c>
      <c r="C13" s="94"/>
      <c r="D13" s="94"/>
      <c r="E13" s="94"/>
      <c r="F13" s="94"/>
      <c r="G13" s="94"/>
      <c r="H13" s="94"/>
      <c r="I13" s="45"/>
      <c r="J13" s="57"/>
      <c r="K13" s="57"/>
      <c r="L13" s="57"/>
    </row>
    <row r="14" spans="2:69" x14ac:dyDescent="0.25">
      <c r="B14" s="33"/>
      <c r="C14" s="33"/>
      <c r="E14" s="2"/>
      <c r="F14" s="3"/>
      <c r="G14" s="3"/>
      <c r="H14" s="44"/>
      <c r="I14" s="45"/>
      <c r="J14" s="3"/>
      <c r="K14" s="3"/>
      <c r="L14" s="3"/>
    </row>
    <row r="15" spans="2:69" ht="18.75" x14ac:dyDescent="0.3">
      <c r="B15" s="98" t="s">
        <v>14</v>
      </c>
      <c r="C15" s="98"/>
      <c r="D15" s="30"/>
      <c r="E15" s="5"/>
      <c r="F15" s="3"/>
      <c r="G15" s="3"/>
      <c r="H15" s="3"/>
      <c r="I15" s="3"/>
      <c r="J15" s="3"/>
      <c r="K15" s="3"/>
      <c r="L15" s="3"/>
    </row>
    <row r="16" spans="2:69" x14ac:dyDescent="0.25">
      <c r="B16" s="15" t="s">
        <v>0</v>
      </c>
      <c r="C16" s="16"/>
      <c r="D16" s="17">
        <v>2017</v>
      </c>
      <c r="E16" s="17">
        <v>2018</v>
      </c>
      <c r="F16" s="17">
        <v>2019</v>
      </c>
      <c r="G16" s="17">
        <v>2020</v>
      </c>
      <c r="H16" s="46">
        <v>2021</v>
      </c>
      <c r="K16" s="3"/>
      <c r="L16" s="3"/>
    </row>
    <row r="17" spans="2:36" x14ac:dyDescent="0.25">
      <c r="B17" s="87" t="s">
        <v>15</v>
      </c>
      <c r="C17" s="13" t="s">
        <v>16</v>
      </c>
      <c r="D17" s="18">
        <v>10576.6</v>
      </c>
      <c r="E17" s="18">
        <v>10577</v>
      </c>
      <c r="F17" s="18">
        <v>7571.6</v>
      </c>
      <c r="G17" s="18">
        <v>6306.8</v>
      </c>
      <c r="H17" s="19">
        <v>4274</v>
      </c>
      <c r="K17" s="3"/>
      <c r="L17" s="3"/>
    </row>
    <row r="18" spans="2:36" x14ac:dyDescent="0.25">
      <c r="B18" s="88"/>
      <c r="C18" s="14" t="s">
        <v>18</v>
      </c>
      <c r="D18" s="20" t="s">
        <v>22</v>
      </c>
      <c r="E18" s="20" t="s">
        <v>22</v>
      </c>
      <c r="F18" s="20" t="s">
        <v>22</v>
      </c>
      <c r="G18" s="21">
        <v>182</v>
      </c>
      <c r="H18" s="22">
        <v>123</v>
      </c>
      <c r="K18" s="3"/>
      <c r="L18" s="3"/>
    </row>
    <row r="19" spans="2:36" x14ac:dyDescent="0.25">
      <c r="B19" s="90" t="s">
        <v>23</v>
      </c>
      <c r="C19" s="90"/>
      <c r="D19" s="90"/>
      <c r="E19" s="90"/>
      <c r="J19" s="3"/>
      <c r="K19" s="3"/>
      <c r="L19" s="3"/>
    </row>
    <row r="20" spans="2:36" x14ac:dyDescent="0.25">
      <c r="J20" s="3"/>
      <c r="K20" s="3"/>
      <c r="L20" s="3"/>
      <c r="Q20" s="10"/>
    </row>
    <row r="21" spans="2:36" ht="18.75" x14ac:dyDescent="0.3">
      <c r="B21" s="86" t="s">
        <v>28</v>
      </c>
      <c r="C21" s="86"/>
      <c r="D21" s="86"/>
      <c r="J21" s="3"/>
      <c r="K21" s="3"/>
      <c r="L21" s="3"/>
      <c r="AI21" s="38"/>
      <c r="AJ21" s="38"/>
    </row>
    <row r="22" spans="2:36" x14ac:dyDescent="0.25">
      <c r="B22" s="80" t="s">
        <v>0</v>
      </c>
      <c r="C22" s="81"/>
      <c r="D22" s="81"/>
      <c r="E22" s="82"/>
      <c r="F22" s="107">
        <v>2014</v>
      </c>
      <c r="G22" s="108"/>
      <c r="H22" s="108"/>
      <c r="I22" s="108"/>
      <c r="J22" s="104">
        <v>2015</v>
      </c>
      <c r="K22" s="106"/>
      <c r="L22" s="107">
        <v>2016</v>
      </c>
      <c r="M22" s="109"/>
      <c r="N22" s="104">
        <v>2017</v>
      </c>
      <c r="O22" s="106"/>
      <c r="P22" s="104">
        <v>2018</v>
      </c>
      <c r="Q22" s="106"/>
      <c r="R22" s="104">
        <v>2019</v>
      </c>
      <c r="S22" s="105"/>
      <c r="T22" s="106"/>
      <c r="U22" s="104">
        <v>2020</v>
      </c>
      <c r="V22" s="105"/>
      <c r="W22" s="106"/>
      <c r="X22" s="104">
        <v>2021</v>
      </c>
      <c r="Y22" s="105"/>
      <c r="Z22" s="106"/>
      <c r="AI22" s="39"/>
      <c r="AJ22" s="38"/>
    </row>
    <row r="23" spans="2:36" x14ac:dyDescent="0.25">
      <c r="B23" s="83"/>
      <c r="C23" s="84"/>
      <c r="D23" s="84"/>
      <c r="E23" s="85"/>
      <c r="F23" s="49" t="s">
        <v>3</v>
      </c>
      <c r="G23" s="50" t="s">
        <v>6</v>
      </c>
      <c r="H23" s="50" t="s">
        <v>2</v>
      </c>
      <c r="I23" s="40" t="s">
        <v>29</v>
      </c>
      <c r="J23" s="50" t="s">
        <v>13</v>
      </c>
      <c r="K23" s="40" t="s">
        <v>29</v>
      </c>
      <c r="L23" s="50" t="s">
        <v>13</v>
      </c>
      <c r="M23" s="40" t="s">
        <v>29</v>
      </c>
      <c r="N23" s="50" t="s">
        <v>13</v>
      </c>
      <c r="O23" s="40" t="s">
        <v>29</v>
      </c>
      <c r="P23" s="50" t="s">
        <v>13</v>
      </c>
      <c r="Q23" s="40" t="s">
        <v>29</v>
      </c>
      <c r="R23" s="50" t="s">
        <v>6</v>
      </c>
      <c r="S23" s="50" t="s">
        <v>12</v>
      </c>
      <c r="T23" s="40" t="s">
        <v>29</v>
      </c>
      <c r="U23" s="50" t="s">
        <v>6</v>
      </c>
      <c r="V23" s="50" t="s">
        <v>12</v>
      </c>
      <c r="W23" s="40" t="s">
        <v>29</v>
      </c>
      <c r="X23" s="50" t="s">
        <v>6</v>
      </c>
      <c r="Y23" s="50" t="s">
        <v>12</v>
      </c>
      <c r="Z23" s="40" t="s">
        <v>29</v>
      </c>
      <c r="AI23" s="37"/>
      <c r="AJ23" s="38"/>
    </row>
    <row r="24" spans="2:36" x14ac:dyDescent="0.25">
      <c r="B24" s="83"/>
      <c r="C24" s="84"/>
      <c r="D24" s="84"/>
      <c r="E24" s="85"/>
      <c r="F24" s="102" t="s">
        <v>38</v>
      </c>
      <c r="G24" s="103"/>
      <c r="H24" s="103"/>
      <c r="I24" s="40" t="s">
        <v>30</v>
      </c>
      <c r="J24" s="50" t="s">
        <v>31</v>
      </c>
      <c r="K24" s="40" t="s">
        <v>30</v>
      </c>
      <c r="L24" s="50" t="s">
        <v>31</v>
      </c>
      <c r="M24" s="40" t="s">
        <v>30</v>
      </c>
      <c r="N24" s="50" t="s">
        <v>31</v>
      </c>
      <c r="O24" s="40" t="s">
        <v>30</v>
      </c>
      <c r="P24" s="50" t="s">
        <v>31</v>
      </c>
      <c r="Q24" s="40" t="s">
        <v>30</v>
      </c>
      <c r="R24" s="102" t="s">
        <v>31</v>
      </c>
      <c r="S24" s="103"/>
      <c r="T24" s="40" t="s">
        <v>30</v>
      </c>
      <c r="U24" s="102" t="s">
        <v>31</v>
      </c>
      <c r="V24" s="103"/>
      <c r="W24" s="40" t="s">
        <v>30</v>
      </c>
      <c r="X24" s="102" t="s">
        <v>31</v>
      </c>
      <c r="Y24" s="103"/>
      <c r="Z24" s="40" t="s">
        <v>30</v>
      </c>
      <c r="AI24" s="37"/>
      <c r="AJ24" s="38"/>
    </row>
    <row r="25" spans="2:36" x14ac:dyDescent="0.25">
      <c r="B25" s="92" t="s">
        <v>36</v>
      </c>
      <c r="C25" s="93"/>
      <c r="D25" s="93"/>
      <c r="E25" s="93"/>
      <c r="F25" s="47">
        <v>85980</v>
      </c>
      <c r="G25" s="18">
        <v>88863</v>
      </c>
      <c r="H25" s="18" t="s">
        <v>35</v>
      </c>
      <c r="I25" s="41">
        <f>G25-F25</f>
        <v>2883</v>
      </c>
      <c r="J25" s="18" t="s">
        <v>35</v>
      </c>
      <c r="K25" s="41" t="s">
        <v>35</v>
      </c>
      <c r="L25" s="18" t="s">
        <v>35</v>
      </c>
      <c r="M25" s="41" t="s">
        <v>35</v>
      </c>
      <c r="N25" s="18" t="s">
        <v>35</v>
      </c>
      <c r="O25" s="41" t="s">
        <v>35</v>
      </c>
      <c r="P25" s="18" t="s">
        <v>35</v>
      </c>
      <c r="Q25" s="41" t="s">
        <v>35</v>
      </c>
      <c r="R25" s="18" t="s">
        <v>35</v>
      </c>
      <c r="S25" s="18" t="s">
        <v>35</v>
      </c>
      <c r="T25" s="41" t="s">
        <v>35</v>
      </c>
      <c r="U25" s="18" t="s">
        <v>35</v>
      </c>
      <c r="V25" s="18" t="s">
        <v>35</v>
      </c>
      <c r="W25" s="41" t="s">
        <v>35</v>
      </c>
      <c r="X25" s="18" t="s">
        <v>35</v>
      </c>
      <c r="Y25" s="18" t="s">
        <v>35</v>
      </c>
      <c r="Z25" s="41" t="s">
        <v>35</v>
      </c>
      <c r="AI25" s="38"/>
      <c r="AJ25" s="38"/>
    </row>
    <row r="26" spans="2:36" x14ac:dyDescent="0.25">
      <c r="B26" s="92" t="s">
        <v>37</v>
      </c>
      <c r="C26" s="93"/>
      <c r="D26" s="93"/>
      <c r="E26" s="93"/>
      <c r="F26" s="47" t="s">
        <v>35</v>
      </c>
      <c r="G26" s="18">
        <v>38675</v>
      </c>
      <c r="H26" s="18">
        <v>63708</v>
      </c>
      <c r="I26" s="41">
        <f>H26-G26</f>
        <v>25033</v>
      </c>
      <c r="J26" s="18">
        <v>95987</v>
      </c>
      <c r="K26" s="41">
        <f>J26-H26</f>
        <v>32279</v>
      </c>
      <c r="L26" s="18">
        <v>122862</v>
      </c>
      <c r="M26" s="41">
        <f>L26-J26</f>
        <v>26875</v>
      </c>
      <c r="N26" s="18">
        <v>154529</v>
      </c>
      <c r="O26" s="41">
        <f>N26-L26</f>
        <v>31667</v>
      </c>
      <c r="P26" s="18">
        <v>198835</v>
      </c>
      <c r="Q26" s="41">
        <f>P26-N26</f>
        <v>44306</v>
      </c>
      <c r="R26" s="18">
        <v>202187</v>
      </c>
      <c r="S26" s="18">
        <v>226400</v>
      </c>
      <c r="T26" s="41">
        <f>S26-R26</f>
        <v>24213</v>
      </c>
      <c r="U26" s="18">
        <v>229224</v>
      </c>
      <c r="V26" s="18">
        <v>246310</v>
      </c>
      <c r="W26" s="41">
        <f>V26-U26</f>
        <v>17086</v>
      </c>
      <c r="X26" s="18">
        <v>248913</v>
      </c>
      <c r="Y26" s="18">
        <v>263537</v>
      </c>
      <c r="Z26" s="41">
        <f>Y26-X26</f>
        <v>14624</v>
      </c>
      <c r="AI26" s="38"/>
      <c r="AJ26" s="38"/>
    </row>
    <row r="27" spans="2:36" x14ac:dyDescent="0.25">
      <c r="B27" s="92" t="s">
        <v>33</v>
      </c>
      <c r="C27" s="93"/>
      <c r="D27" s="93"/>
      <c r="E27" s="93"/>
      <c r="F27" s="47">
        <v>8075</v>
      </c>
      <c r="G27" s="18" t="s">
        <v>35</v>
      </c>
      <c r="H27" s="18">
        <v>10443</v>
      </c>
      <c r="I27" s="41">
        <f>H27-F27</f>
        <v>2368</v>
      </c>
      <c r="J27" s="18">
        <v>13198.5</v>
      </c>
      <c r="K27" s="41">
        <f>J27-H27</f>
        <v>2755.5</v>
      </c>
      <c r="L27" s="18">
        <v>15960.2</v>
      </c>
      <c r="M27" s="41">
        <f>L27-J27</f>
        <v>2761.7000000000007</v>
      </c>
      <c r="N27" s="18">
        <v>20774.7</v>
      </c>
      <c r="O27" s="41">
        <f>N27-L27</f>
        <v>4814.5</v>
      </c>
      <c r="P27" s="18">
        <v>25415.4</v>
      </c>
      <c r="Q27" s="41">
        <f>P27-N27</f>
        <v>4640.7000000000007</v>
      </c>
      <c r="R27" s="18">
        <v>25415.4</v>
      </c>
      <c r="S27" s="18">
        <v>28345.8</v>
      </c>
      <c r="T27" s="41">
        <f>S27-R27</f>
        <v>2930.3999999999978</v>
      </c>
      <c r="U27" s="18">
        <v>28463.8</v>
      </c>
      <c r="V27" s="18">
        <v>30398</v>
      </c>
      <c r="W27" s="41">
        <f>V27-U27</f>
        <v>1934.2000000000007</v>
      </c>
      <c r="X27" s="18">
        <v>30398</v>
      </c>
      <c r="Y27" s="18">
        <v>31657</v>
      </c>
      <c r="Z27" s="41">
        <f>Y27-X27</f>
        <v>1259</v>
      </c>
      <c r="AI27" s="38"/>
      <c r="AJ27" s="38"/>
    </row>
    <row r="28" spans="2:36" x14ac:dyDescent="0.25">
      <c r="B28" s="92" t="s">
        <v>25</v>
      </c>
      <c r="C28" s="93"/>
      <c r="D28" s="93"/>
      <c r="E28" s="93"/>
      <c r="F28" s="47">
        <v>9823</v>
      </c>
      <c r="G28" s="18" t="s">
        <v>35</v>
      </c>
      <c r="H28" s="18">
        <v>12901</v>
      </c>
      <c r="I28" s="41">
        <f>H28-F28</f>
        <v>3078</v>
      </c>
      <c r="J28" s="18">
        <v>17357</v>
      </c>
      <c r="K28" s="41">
        <f>J28-H28</f>
        <v>4456</v>
      </c>
      <c r="L28" s="18">
        <v>20762</v>
      </c>
      <c r="M28" s="41">
        <f>L28-J28</f>
        <v>3405</v>
      </c>
      <c r="N28" s="18">
        <v>26616</v>
      </c>
      <c r="O28" s="41">
        <f>N28-L28</f>
        <v>5854</v>
      </c>
      <c r="P28" s="18">
        <v>32461</v>
      </c>
      <c r="Q28" s="41">
        <f>P28-N28</f>
        <v>5845</v>
      </c>
      <c r="R28" s="18">
        <v>32522</v>
      </c>
      <c r="S28" s="18">
        <v>35933</v>
      </c>
      <c r="T28" s="41">
        <f>S28-R28</f>
        <v>3411</v>
      </c>
      <c r="U28" s="18">
        <v>36232</v>
      </c>
      <c r="V28" s="18">
        <v>38685</v>
      </c>
      <c r="W28" s="41">
        <f>V28-U28</f>
        <v>2453</v>
      </c>
      <c r="X28" s="18">
        <v>38878</v>
      </c>
      <c r="Y28" s="18">
        <v>40682</v>
      </c>
      <c r="Z28" s="41">
        <f>Y28-X28</f>
        <v>1804</v>
      </c>
      <c r="AI28" s="38"/>
      <c r="AJ28" s="38"/>
    </row>
    <row r="29" spans="2:36" x14ac:dyDescent="0.25">
      <c r="B29" s="78" t="s">
        <v>24</v>
      </c>
      <c r="C29" s="79"/>
      <c r="D29" s="79"/>
      <c r="E29" s="79"/>
      <c r="F29" s="48">
        <v>15566</v>
      </c>
      <c r="G29" s="21" t="s">
        <v>35</v>
      </c>
      <c r="H29" s="21">
        <v>20349</v>
      </c>
      <c r="I29" s="42">
        <f>H29-F29</f>
        <v>4783</v>
      </c>
      <c r="J29" s="21">
        <v>25784</v>
      </c>
      <c r="K29" s="42">
        <f>J29-H29</f>
        <v>5435</v>
      </c>
      <c r="L29" s="21">
        <v>31570</v>
      </c>
      <c r="M29" s="42">
        <f>L29-J29</f>
        <v>5786</v>
      </c>
      <c r="N29" s="21">
        <v>38262</v>
      </c>
      <c r="O29" s="42">
        <f>N29-L29</f>
        <v>6692</v>
      </c>
      <c r="P29" s="21">
        <v>46527</v>
      </c>
      <c r="Q29" s="42">
        <f>P29-N29</f>
        <v>8265</v>
      </c>
      <c r="R29" s="21">
        <v>46811</v>
      </c>
      <c r="S29" s="21">
        <v>55069</v>
      </c>
      <c r="T29" s="42">
        <f>S29-R29</f>
        <v>8258</v>
      </c>
      <c r="U29" s="21">
        <v>55329</v>
      </c>
      <c r="V29" s="21">
        <v>60591</v>
      </c>
      <c r="W29" s="42">
        <f>V29-U29</f>
        <v>5262</v>
      </c>
      <c r="X29" s="21">
        <v>60795</v>
      </c>
      <c r="Y29" s="21">
        <v>63184</v>
      </c>
      <c r="Z29" s="42">
        <f>Y29-X29</f>
        <v>2389</v>
      </c>
      <c r="AI29" s="38"/>
      <c r="AJ29" s="38"/>
    </row>
    <row r="30" spans="2:36" x14ac:dyDescent="0.25">
      <c r="K30" s="36"/>
      <c r="AI30" s="38"/>
      <c r="AJ30" s="38"/>
    </row>
    <row r="49" spans="17:21" x14ac:dyDescent="0.25">
      <c r="Q49" s="54"/>
    </row>
    <row r="60" spans="17:21" x14ac:dyDescent="0.25">
      <c r="U60"/>
    </row>
  </sheetData>
  <mergeCells count="35">
    <mergeCell ref="X24:Y24"/>
    <mergeCell ref="U24:V24"/>
    <mergeCell ref="R24:S24"/>
    <mergeCell ref="F24:H24"/>
    <mergeCell ref="U22:W22"/>
    <mergeCell ref="F22:I22"/>
    <mergeCell ref="X22:Z22"/>
    <mergeCell ref="R22:T22"/>
    <mergeCell ref="J22:K22"/>
    <mergeCell ref="L22:M22"/>
    <mergeCell ref="N22:O22"/>
    <mergeCell ref="P22:Q22"/>
    <mergeCell ref="K11:M11"/>
    <mergeCell ref="B2:C2"/>
    <mergeCell ref="B8:C8"/>
    <mergeCell ref="B15:C15"/>
    <mergeCell ref="BE3:BQ3"/>
    <mergeCell ref="E3:Q3"/>
    <mergeCell ref="E6:G6"/>
    <mergeCell ref="E5:G5"/>
    <mergeCell ref="R3:AD3"/>
    <mergeCell ref="AE3:AQ3"/>
    <mergeCell ref="AR3:BD3"/>
    <mergeCell ref="B29:E29"/>
    <mergeCell ref="B22:E24"/>
    <mergeCell ref="B21:D21"/>
    <mergeCell ref="B17:B18"/>
    <mergeCell ref="B5:B6"/>
    <mergeCell ref="B12:C12"/>
    <mergeCell ref="B27:E27"/>
    <mergeCell ref="B28:E28"/>
    <mergeCell ref="B25:E25"/>
    <mergeCell ref="B26:E26"/>
    <mergeCell ref="B19:E19"/>
    <mergeCell ref="B13:H1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workbookViewId="0">
      <selection activeCell="Z1" sqref="Z1"/>
    </sheetView>
  </sheetViews>
  <sheetFormatPr baseColWidth="10" defaultRowHeight="15" x14ac:dyDescent="0.25"/>
  <cols>
    <col min="5" max="8" width="0" hidden="1" customWidth="1"/>
    <col min="23" max="25" width="0" hidden="1" customWidth="1"/>
  </cols>
  <sheetData>
    <row r="1" spans="1:25" x14ac:dyDescent="0.25">
      <c r="A1" s="115" t="s">
        <v>0</v>
      </c>
      <c r="B1" s="116"/>
      <c r="C1" s="116"/>
      <c r="D1" s="117"/>
      <c r="E1" s="107">
        <v>2014</v>
      </c>
      <c r="F1" s="108"/>
      <c r="G1" s="108"/>
      <c r="H1" s="108"/>
      <c r="I1" s="110">
        <v>2015</v>
      </c>
      <c r="J1" s="112"/>
      <c r="K1" s="124">
        <v>2016</v>
      </c>
      <c r="L1" s="125"/>
      <c r="M1" s="110">
        <v>2017</v>
      </c>
      <c r="N1" s="112"/>
      <c r="O1" s="110">
        <v>2018</v>
      </c>
      <c r="P1" s="112"/>
      <c r="Q1" s="110">
        <v>2019</v>
      </c>
      <c r="R1" s="111"/>
      <c r="S1" s="112"/>
      <c r="T1" s="110">
        <v>2020</v>
      </c>
      <c r="U1" s="111"/>
      <c r="V1" s="112"/>
      <c r="W1" s="104">
        <v>2021</v>
      </c>
      <c r="X1" s="105"/>
      <c r="Y1" s="106"/>
    </row>
    <row r="2" spans="1:25" x14ac:dyDescent="0.25">
      <c r="A2" s="118"/>
      <c r="B2" s="119"/>
      <c r="C2" s="119"/>
      <c r="D2" s="120"/>
      <c r="E2" s="55" t="s">
        <v>3</v>
      </c>
      <c r="F2" s="56" t="s">
        <v>6</v>
      </c>
      <c r="G2" s="56" t="s">
        <v>2</v>
      </c>
      <c r="H2" s="62" t="s">
        <v>29</v>
      </c>
      <c r="I2" s="66" t="s">
        <v>13</v>
      </c>
      <c r="J2" s="68" t="s">
        <v>29</v>
      </c>
      <c r="K2" s="66" t="s">
        <v>13</v>
      </c>
      <c r="L2" s="68" t="s">
        <v>29</v>
      </c>
      <c r="M2" s="70" t="s">
        <v>13</v>
      </c>
      <c r="N2" s="68" t="s">
        <v>29</v>
      </c>
      <c r="O2" s="66" t="s">
        <v>13</v>
      </c>
      <c r="P2" s="68" t="s">
        <v>29</v>
      </c>
      <c r="Q2" s="66" t="s">
        <v>6</v>
      </c>
      <c r="R2" s="70" t="s">
        <v>12</v>
      </c>
      <c r="S2" s="68" t="s">
        <v>29</v>
      </c>
      <c r="T2" s="66" t="s">
        <v>6</v>
      </c>
      <c r="U2" s="70" t="s">
        <v>12</v>
      </c>
      <c r="V2" s="65" t="s">
        <v>29</v>
      </c>
      <c r="W2" s="56" t="s">
        <v>6</v>
      </c>
      <c r="X2" s="56" t="s">
        <v>12</v>
      </c>
      <c r="Y2" s="40" t="s">
        <v>29</v>
      </c>
    </row>
    <row r="3" spans="1:25" x14ac:dyDescent="0.25">
      <c r="A3" s="121"/>
      <c r="B3" s="122"/>
      <c r="C3" s="122"/>
      <c r="D3" s="123"/>
      <c r="E3" s="102" t="s">
        <v>38</v>
      </c>
      <c r="F3" s="103"/>
      <c r="G3" s="103"/>
      <c r="H3" s="62" t="s">
        <v>30</v>
      </c>
      <c r="I3" s="67" t="s">
        <v>31</v>
      </c>
      <c r="J3" s="69" t="s">
        <v>30</v>
      </c>
      <c r="K3" s="67" t="s">
        <v>31</v>
      </c>
      <c r="L3" s="69" t="s">
        <v>30</v>
      </c>
      <c r="M3" s="71" t="s">
        <v>31</v>
      </c>
      <c r="N3" s="69" t="s">
        <v>30</v>
      </c>
      <c r="O3" s="67" t="s">
        <v>31</v>
      </c>
      <c r="P3" s="69" t="s">
        <v>30</v>
      </c>
      <c r="Q3" s="113" t="s">
        <v>31</v>
      </c>
      <c r="R3" s="114"/>
      <c r="S3" s="69" t="s">
        <v>30</v>
      </c>
      <c r="T3" s="113" t="s">
        <v>31</v>
      </c>
      <c r="U3" s="114"/>
      <c r="V3" s="59" t="s">
        <v>30</v>
      </c>
      <c r="W3" s="103" t="s">
        <v>31</v>
      </c>
      <c r="X3" s="103"/>
      <c r="Y3" s="40" t="s">
        <v>30</v>
      </c>
    </row>
    <row r="4" spans="1:25" x14ac:dyDescent="0.25">
      <c r="A4" s="92" t="s">
        <v>25</v>
      </c>
      <c r="B4" s="93"/>
      <c r="C4" s="93"/>
      <c r="D4" s="93"/>
      <c r="E4" s="47">
        <v>9823</v>
      </c>
      <c r="F4" s="18" t="s">
        <v>35</v>
      </c>
      <c r="G4" s="18">
        <v>12901</v>
      </c>
      <c r="H4" s="41">
        <f>G4-E4</f>
        <v>3078</v>
      </c>
      <c r="I4" s="63">
        <v>17357</v>
      </c>
      <c r="J4" s="64">
        <f>I4-G4</f>
        <v>4456</v>
      </c>
      <c r="K4" s="63">
        <v>20762</v>
      </c>
      <c r="L4" s="64">
        <f>K4-I4</f>
        <v>3405</v>
      </c>
      <c r="M4" s="63">
        <v>26616</v>
      </c>
      <c r="N4" s="64">
        <f>M4-K4</f>
        <v>5854</v>
      </c>
      <c r="O4" s="63">
        <v>32461</v>
      </c>
      <c r="P4" s="64">
        <f>O4-M4</f>
        <v>5845</v>
      </c>
      <c r="Q4" s="72">
        <v>32522</v>
      </c>
      <c r="R4" s="63">
        <v>35933</v>
      </c>
      <c r="S4" s="64">
        <f>R4-Q4</f>
        <v>3411</v>
      </c>
      <c r="T4" s="63">
        <v>36232</v>
      </c>
      <c r="U4" s="63">
        <v>38685</v>
      </c>
      <c r="V4" s="64">
        <f>U4-T4</f>
        <v>2453</v>
      </c>
      <c r="W4" s="18">
        <v>38878</v>
      </c>
      <c r="X4" s="18">
        <v>40682</v>
      </c>
      <c r="Y4" s="41">
        <f>X4-W4</f>
        <v>1804</v>
      </c>
    </row>
    <row r="5" spans="1:25" x14ac:dyDescent="0.25">
      <c r="A5" s="78" t="s">
        <v>24</v>
      </c>
      <c r="B5" s="79"/>
      <c r="C5" s="79"/>
      <c r="D5" s="79"/>
      <c r="E5" s="48">
        <v>15566</v>
      </c>
      <c r="F5" s="21" t="s">
        <v>35</v>
      </c>
      <c r="G5" s="21">
        <v>20349</v>
      </c>
      <c r="H5" s="42">
        <f>G5-E5</f>
        <v>4783</v>
      </c>
      <c r="I5" s="60">
        <v>25784</v>
      </c>
      <c r="J5" s="61">
        <f>I5-G5</f>
        <v>5435</v>
      </c>
      <c r="K5" s="60">
        <v>31570</v>
      </c>
      <c r="L5" s="61">
        <f>K5-I5</f>
        <v>5786</v>
      </c>
      <c r="M5" s="60">
        <v>38262</v>
      </c>
      <c r="N5" s="61">
        <f>M5-K5</f>
        <v>6692</v>
      </c>
      <c r="O5" s="60">
        <v>46527</v>
      </c>
      <c r="P5" s="61">
        <f>O5-M5</f>
        <v>8265</v>
      </c>
      <c r="Q5" s="60">
        <v>46811</v>
      </c>
      <c r="R5" s="60">
        <v>55069</v>
      </c>
      <c r="S5" s="61">
        <f>R5-Q5</f>
        <v>8258</v>
      </c>
      <c r="T5" s="60">
        <v>55329</v>
      </c>
      <c r="U5" s="60">
        <v>60591</v>
      </c>
      <c r="V5" s="61">
        <f>U5-T5</f>
        <v>5262</v>
      </c>
      <c r="W5" s="21">
        <v>60795</v>
      </c>
      <c r="X5" s="21">
        <v>63184</v>
      </c>
      <c r="Y5" s="42">
        <f>X5-W5</f>
        <v>2389</v>
      </c>
    </row>
  </sheetData>
  <mergeCells count="15">
    <mergeCell ref="A4:D4"/>
    <mergeCell ref="A5:D5"/>
    <mergeCell ref="Q1:S1"/>
    <mergeCell ref="T1:V1"/>
    <mergeCell ref="W1:Y1"/>
    <mergeCell ref="E3:G3"/>
    <mergeCell ref="Q3:R3"/>
    <mergeCell ref="T3:U3"/>
    <mergeCell ref="W3:X3"/>
    <mergeCell ref="A1:D3"/>
    <mergeCell ref="E1:H1"/>
    <mergeCell ref="I1:J1"/>
    <mergeCell ref="K1:L1"/>
    <mergeCell ref="M1:N1"/>
    <mergeCell ref="O1:P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Verbrauchstabelle_Freibad</vt:lpstr>
      <vt:lpstr>kontrollierte Frischwasserwerte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2022-10-25T07:39:57Z</dcterms:modified>
</cp:coreProperties>
</file>